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3435" yWindow="90" windowWidth="22725" windowHeight="11640"/>
  </bookViews>
  <sheets>
    <sheet name="Pay History" sheetId="2" r:id="rId1"/>
  </sheets>
  <definedNames>
    <definedName name="_xlnm.Print_Area" localSheetId="0">'Pay History'!$A$1:$Q$308</definedName>
    <definedName name="_xlnm.Print_Titles" localSheetId="0">'Pay History'!$24:$25</definedName>
  </definedNames>
  <calcPr calcId="125725"/>
</workbook>
</file>

<file path=xl/calcChain.xml><?xml version="1.0" encoding="utf-8"?>
<calcChain xmlns="http://schemas.openxmlformats.org/spreadsheetml/2006/main">
  <c r="AN34" i="2"/>
  <c r="AN35"/>
  <c r="AN36"/>
  <c r="AN37"/>
  <c r="AN38"/>
  <c r="AN39"/>
  <c r="AN40"/>
  <c r="AN41"/>
  <c r="AN42"/>
  <c r="AN43"/>
  <c r="AN44"/>
  <c r="AN45"/>
  <c r="AN46"/>
  <c r="AN47"/>
  <c r="AN48"/>
  <c r="AN49"/>
  <c r="AN50"/>
  <c r="AN51"/>
  <c r="AN52"/>
  <c r="AN53"/>
  <c r="AN54"/>
  <c r="AN55"/>
  <c r="AN56"/>
  <c r="AN57"/>
  <c r="AN58"/>
  <c r="AN59"/>
  <c r="AN60"/>
  <c r="AN61"/>
  <c r="AN62"/>
  <c r="AN63"/>
  <c r="AN64"/>
  <c r="AN65"/>
  <c r="AN66"/>
  <c r="AN67"/>
  <c r="AN68"/>
  <c r="AN69"/>
  <c r="AN70"/>
  <c r="AN71"/>
  <c r="AN72"/>
  <c r="AN73"/>
  <c r="AN74"/>
  <c r="AN75"/>
  <c r="AN76"/>
  <c r="AN77"/>
  <c r="AN78"/>
  <c r="AN79"/>
  <c r="AN80"/>
  <c r="AN81"/>
  <c r="AN82"/>
  <c r="AN83"/>
  <c r="AN84"/>
  <c r="AN85"/>
  <c r="AN86"/>
  <c r="AN87"/>
  <c r="AN88"/>
  <c r="AN89"/>
  <c r="AN90"/>
  <c r="AN91"/>
  <c r="AN92"/>
  <c r="AN93"/>
  <c r="AN94"/>
  <c r="AN95"/>
  <c r="AN96"/>
  <c r="AN97"/>
  <c r="AN98"/>
  <c r="AN99"/>
  <c r="AN100"/>
  <c r="AN101"/>
  <c r="AN102"/>
  <c r="AN103"/>
  <c r="AN104"/>
  <c r="AN105"/>
  <c r="AN106"/>
  <c r="AN107"/>
  <c r="AN108"/>
  <c r="AN109"/>
  <c r="AN110"/>
  <c r="AN111"/>
  <c r="AN112"/>
  <c r="AN113"/>
  <c r="AN114"/>
  <c r="AN115"/>
  <c r="AN116"/>
  <c r="AN117"/>
  <c r="AN118"/>
  <c r="AN119"/>
  <c r="AN120"/>
  <c r="AN121"/>
  <c r="AN122"/>
  <c r="AN123"/>
  <c r="AN124"/>
  <c r="AN125"/>
  <c r="AN126"/>
  <c r="AN127"/>
  <c r="AN128"/>
  <c r="AN129"/>
  <c r="AN130"/>
  <c r="AN131"/>
  <c r="AN132"/>
  <c r="AN133"/>
  <c r="AN134"/>
  <c r="AN135"/>
  <c r="AN136"/>
  <c r="AN137"/>
  <c r="AN138"/>
  <c r="AN139"/>
  <c r="AN140"/>
  <c r="AN141"/>
  <c r="AN142"/>
  <c r="AN143"/>
  <c r="AN144"/>
  <c r="AN145"/>
  <c r="AN146"/>
  <c r="AN147"/>
  <c r="AN148"/>
  <c r="AN149"/>
  <c r="AN150"/>
  <c r="AN151"/>
  <c r="AN152"/>
  <c r="AN153"/>
  <c r="AN154"/>
  <c r="AN155"/>
  <c r="AN156"/>
  <c r="AN157"/>
  <c r="AN158"/>
  <c r="AN159"/>
  <c r="AN160"/>
  <c r="AN161"/>
  <c r="AN162"/>
  <c r="AN163"/>
  <c r="AN164"/>
  <c r="AN165"/>
  <c r="AN166"/>
  <c r="AN167"/>
  <c r="AN168"/>
  <c r="AN169"/>
  <c r="AN170"/>
  <c r="AN171"/>
  <c r="AN172"/>
  <c r="AN173"/>
  <c r="AN174"/>
  <c r="AN175"/>
  <c r="AN176"/>
  <c r="AN177"/>
  <c r="AN178"/>
  <c r="AN179"/>
  <c r="AN180"/>
  <c r="AN181"/>
  <c r="AN182"/>
  <c r="AN183"/>
  <c r="AN184"/>
  <c r="AN185"/>
  <c r="AN186"/>
  <c r="AN187"/>
  <c r="AN188"/>
  <c r="AN189"/>
  <c r="AN190"/>
  <c r="AN191"/>
  <c r="AN192"/>
  <c r="AN193"/>
  <c r="AN194"/>
  <c r="AN195"/>
  <c r="AN196"/>
  <c r="AN197"/>
  <c r="AN198"/>
  <c r="AN199"/>
  <c r="AN200"/>
  <c r="AN201"/>
  <c r="AN202"/>
  <c r="AN203"/>
  <c r="AN204"/>
  <c r="AN205"/>
  <c r="AN206"/>
  <c r="AN207"/>
  <c r="AN208"/>
  <c r="AN209"/>
  <c r="AN210"/>
  <c r="AN211"/>
  <c r="AN212"/>
  <c r="AN213"/>
  <c r="AN214"/>
  <c r="AN215"/>
  <c r="AN216"/>
  <c r="AN217"/>
  <c r="AN218"/>
  <c r="AN219"/>
  <c r="AN220"/>
  <c r="AN221"/>
  <c r="AN222"/>
  <c r="AN223"/>
  <c r="AN224"/>
  <c r="AN225"/>
  <c r="AN226"/>
  <c r="AN227"/>
  <c r="AN228"/>
  <c r="AN229"/>
  <c r="AN230"/>
  <c r="AN231"/>
  <c r="AN232"/>
  <c r="AN233"/>
  <c r="AN234"/>
  <c r="AN235"/>
  <c r="AN236"/>
  <c r="AN237"/>
  <c r="AN238"/>
  <c r="AN239"/>
  <c r="AN240"/>
  <c r="AN241"/>
  <c r="AN242"/>
  <c r="AN243"/>
  <c r="AN244"/>
  <c r="AN245"/>
  <c r="AN246"/>
  <c r="AN247"/>
  <c r="AN248"/>
  <c r="AN249"/>
  <c r="AN250"/>
  <c r="AN251"/>
  <c r="AN252"/>
  <c r="AN253"/>
  <c r="AN254"/>
  <c r="AN255"/>
  <c r="AN256"/>
  <c r="AN257"/>
  <c r="AN258"/>
  <c r="AN259"/>
  <c r="AN260"/>
  <c r="AN261"/>
  <c r="AN262"/>
  <c r="AN263"/>
  <c r="AN264"/>
  <c r="AN265"/>
  <c r="AN266"/>
  <c r="AN267"/>
  <c r="AN268"/>
  <c r="AN269"/>
  <c r="AN270"/>
  <c r="AN271"/>
  <c r="AN272"/>
  <c r="AN273"/>
  <c r="AN274"/>
  <c r="AN275"/>
  <c r="AN276"/>
  <c r="AN277"/>
  <c r="AN278"/>
  <c r="AN279"/>
  <c r="AN280"/>
  <c r="AN281"/>
  <c r="AN282"/>
  <c r="AN283"/>
  <c r="AN284"/>
  <c r="AN285"/>
  <c r="AN286"/>
  <c r="AN287"/>
  <c r="AN288"/>
  <c r="AN289"/>
  <c r="AN290"/>
  <c r="AN291"/>
  <c r="AN292"/>
  <c r="AN293"/>
  <c r="AN294"/>
  <c r="AN295"/>
  <c r="AN296"/>
  <c r="AN297"/>
  <c r="AN298"/>
  <c r="AN299"/>
  <c r="AN300"/>
  <c r="AN301"/>
  <c r="AN302"/>
  <c r="AN303"/>
  <c r="AN304"/>
  <c r="AN305"/>
  <c r="AN306"/>
  <c r="AN307"/>
  <c r="AN308"/>
  <c r="AN309"/>
  <c r="AN310"/>
  <c r="AN311"/>
  <c r="AN312"/>
  <c r="AN313"/>
  <c r="AN314"/>
  <c r="AN315"/>
  <c r="AN316"/>
  <c r="AN317"/>
  <c r="AN318"/>
  <c r="AN319"/>
  <c r="AN320"/>
  <c r="AN321"/>
  <c r="AN322"/>
  <c r="AN323"/>
  <c r="AN324"/>
  <c r="AN325"/>
  <c r="AN326"/>
  <c r="AN327"/>
  <c r="AN328"/>
  <c r="AN329"/>
  <c r="AN330"/>
  <c r="AN331"/>
  <c r="AN332"/>
  <c r="AN333"/>
  <c r="AN334"/>
  <c r="AN335"/>
  <c r="AN336"/>
  <c r="AN337"/>
  <c r="AN338"/>
  <c r="AN339"/>
  <c r="AN340"/>
  <c r="AN341"/>
  <c r="AN342"/>
  <c r="AN343"/>
  <c r="AN344"/>
  <c r="AN345"/>
  <c r="AN346"/>
  <c r="AN347"/>
  <c r="AN348"/>
  <c r="AN349"/>
  <c r="AN350"/>
  <c r="AN351"/>
  <c r="AN352"/>
  <c r="AN353"/>
  <c r="AN354"/>
  <c r="AN355"/>
  <c r="AN356"/>
  <c r="AN357"/>
  <c r="AN358"/>
  <c r="AN359"/>
  <c r="AN360"/>
  <c r="AN361"/>
  <c r="AN362"/>
  <c r="AN363"/>
  <c r="AN364"/>
  <c r="AN365"/>
  <c r="AN366"/>
  <c r="AN367"/>
  <c r="AN368"/>
  <c r="AN369"/>
  <c r="AN370"/>
  <c r="AN371"/>
  <c r="AN372"/>
  <c r="AN373"/>
  <c r="AN374"/>
  <c r="AN375"/>
  <c r="AN376"/>
  <c r="AN377"/>
  <c r="AN378"/>
  <c r="AN379"/>
  <c r="AN380"/>
  <c r="AN381"/>
  <c r="AN382"/>
  <c r="AN383"/>
  <c r="AN384"/>
  <c r="AN385"/>
  <c r="AN386"/>
  <c r="AN387"/>
  <c r="AN388"/>
  <c r="AN389"/>
  <c r="AN390"/>
  <c r="AN391"/>
  <c r="AN392"/>
  <c r="AN393"/>
  <c r="AN394"/>
  <c r="AN395"/>
  <c r="AN396"/>
  <c r="AN397"/>
  <c r="AN398"/>
  <c r="AN399"/>
  <c r="AN400"/>
  <c r="AN401"/>
  <c r="AN402"/>
  <c r="AN403"/>
  <c r="AN404"/>
  <c r="AN405"/>
  <c r="AN406"/>
  <c r="AN407"/>
  <c r="AN408"/>
  <c r="AN409"/>
  <c r="AN410"/>
  <c r="AN411"/>
  <c r="AN412"/>
  <c r="AN413"/>
  <c r="AN414"/>
  <c r="AN415"/>
  <c r="AN416"/>
  <c r="AN417"/>
  <c r="AN418"/>
  <c r="AN419"/>
  <c r="AN420"/>
  <c r="AN421"/>
  <c r="AN422"/>
  <c r="AN423"/>
  <c r="AN424"/>
  <c r="AN425"/>
  <c r="AN426"/>
  <c r="AN427"/>
  <c r="AN428"/>
  <c r="AN429"/>
  <c r="AN430"/>
  <c r="AN431"/>
  <c r="AN432"/>
  <c r="AN433"/>
  <c r="AN434"/>
  <c r="AN435"/>
  <c r="AN436"/>
  <c r="AN437"/>
  <c r="AN438"/>
  <c r="AN439"/>
  <c r="AN440"/>
  <c r="AN441"/>
  <c r="AN442"/>
  <c r="AN443"/>
  <c r="AN444"/>
  <c r="AN445"/>
  <c r="AN446"/>
  <c r="AN447"/>
  <c r="AN448"/>
  <c r="AN449"/>
  <c r="AN450"/>
  <c r="AN451"/>
  <c r="AN452"/>
  <c r="AN453"/>
  <c r="AN454"/>
  <c r="AN455"/>
  <c r="AN456"/>
  <c r="AN457"/>
  <c r="AN458"/>
  <c r="AN459"/>
  <c r="AN460"/>
  <c r="AN461"/>
  <c r="AN462"/>
  <c r="AN463"/>
  <c r="AN464"/>
  <c r="AN465"/>
  <c r="AN466"/>
  <c r="AN467"/>
  <c r="AN468"/>
  <c r="AN469"/>
  <c r="AN470"/>
  <c r="AN471"/>
  <c r="AN472"/>
  <c r="AN473"/>
  <c r="AN474"/>
  <c r="AN475"/>
  <c r="AN476"/>
  <c r="AN477"/>
  <c r="AN478"/>
  <c r="AN479"/>
  <c r="AN480"/>
  <c r="AN481"/>
  <c r="AN482"/>
  <c r="AN483"/>
  <c r="AN484"/>
  <c r="AN485"/>
  <c r="AN486"/>
  <c r="AN487"/>
  <c r="AN488"/>
  <c r="AN489"/>
  <c r="AN490"/>
  <c r="AN491"/>
  <c r="AN492"/>
  <c r="AN493"/>
  <c r="AN494"/>
  <c r="AN495"/>
  <c r="AN496"/>
  <c r="AN497"/>
  <c r="AN498"/>
  <c r="AN499"/>
  <c r="AN500"/>
  <c r="AN501"/>
  <c r="AN502"/>
  <c r="AN503"/>
  <c r="AN504"/>
  <c r="AN505"/>
  <c r="AN506"/>
  <c r="AN507"/>
  <c r="AN508"/>
  <c r="AN509"/>
  <c r="AN510"/>
  <c r="AN511"/>
  <c r="AN512"/>
  <c r="AN513"/>
  <c r="AN514"/>
  <c r="AN515"/>
  <c r="AN516"/>
  <c r="AN517"/>
  <c r="AN518"/>
  <c r="AN519"/>
  <c r="AN520"/>
  <c r="AN521"/>
  <c r="AN522"/>
  <c r="AN523"/>
  <c r="AN524"/>
  <c r="AN525"/>
  <c r="AH34"/>
  <c r="AI34"/>
  <c r="AJ34" s="1"/>
  <c r="AH35"/>
  <c r="AI35"/>
  <c r="AJ35" s="1"/>
  <c r="AH36"/>
  <c r="AI36"/>
  <c r="AJ36" s="1"/>
  <c r="AH37"/>
  <c r="AI37"/>
  <c r="AJ37" s="1"/>
  <c r="AH38"/>
  <c r="AI38"/>
  <c r="AJ38"/>
  <c r="AH39"/>
  <c r="AI39"/>
  <c r="AJ39"/>
  <c r="AH40"/>
  <c r="AI40"/>
  <c r="AJ40" s="1"/>
  <c r="AH41"/>
  <c r="AI41"/>
  <c r="AJ41" s="1"/>
  <c r="AH42"/>
  <c r="AI42"/>
  <c r="AJ42"/>
  <c r="AH43"/>
  <c r="AI43"/>
  <c r="AJ43"/>
  <c r="AH44"/>
  <c r="AI44"/>
  <c r="AJ44" s="1"/>
  <c r="AH45"/>
  <c r="AI45"/>
  <c r="AJ45" s="1"/>
  <c r="AH46"/>
  <c r="AI46"/>
  <c r="AJ46"/>
  <c r="AH47"/>
  <c r="AI47"/>
  <c r="AJ47"/>
  <c r="AH48"/>
  <c r="AI48"/>
  <c r="AJ48" s="1"/>
  <c r="AH49"/>
  <c r="AI49"/>
  <c r="AJ49" s="1"/>
  <c r="AH50"/>
  <c r="AI50"/>
  <c r="AJ50" s="1"/>
  <c r="AH51"/>
  <c r="AI51"/>
  <c r="AJ51"/>
  <c r="AH52"/>
  <c r="AI52"/>
  <c r="AJ52" s="1"/>
  <c r="AH53"/>
  <c r="AI53"/>
  <c r="AJ53" s="1"/>
  <c r="AH54"/>
  <c r="AI54"/>
  <c r="AJ54"/>
  <c r="AH55"/>
  <c r="AI55"/>
  <c r="AJ55"/>
  <c r="AH56"/>
  <c r="AI56"/>
  <c r="AJ56" s="1"/>
  <c r="AH57"/>
  <c r="AI57"/>
  <c r="AJ57" s="1"/>
  <c r="AH58"/>
  <c r="AI58"/>
  <c r="AJ58"/>
  <c r="AH59"/>
  <c r="AI59"/>
  <c r="AJ59"/>
  <c r="AH60"/>
  <c r="AI60"/>
  <c r="AJ60" s="1"/>
  <c r="AH61"/>
  <c r="AI61"/>
  <c r="AJ61" s="1"/>
  <c r="AH62"/>
  <c r="AI62"/>
  <c r="AJ62" s="1"/>
  <c r="AH63"/>
  <c r="AI63"/>
  <c r="AJ63"/>
  <c r="AH64"/>
  <c r="AI64"/>
  <c r="AJ64" s="1"/>
  <c r="AH65"/>
  <c r="AI65"/>
  <c r="AJ65" s="1"/>
  <c r="AH66"/>
  <c r="AI66"/>
  <c r="AJ66" s="1"/>
  <c r="AH67"/>
  <c r="AI67"/>
  <c r="AJ67"/>
  <c r="AH68"/>
  <c r="AI68"/>
  <c r="AJ68" s="1"/>
  <c r="AH69"/>
  <c r="AI69"/>
  <c r="AJ69" s="1"/>
  <c r="AH70"/>
  <c r="AI70"/>
  <c r="AJ70" s="1"/>
  <c r="AH71"/>
  <c r="AI71"/>
  <c r="AJ71"/>
  <c r="AH72"/>
  <c r="AI72"/>
  <c r="AJ72" s="1"/>
  <c r="AH73"/>
  <c r="AI73"/>
  <c r="AJ73" s="1"/>
  <c r="AH74"/>
  <c r="AI74"/>
  <c r="AJ74" s="1"/>
  <c r="AH75"/>
  <c r="AI75"/>
  <c r="AJ75"/>
  <c r="AH76"/>
  <c r="AI76"/>
  <c r="AJ76" s="1"/>
  <c r="AH77"/>
  <c r="AI77"/>
  <c r="AJ77" s="1"/>
  <c r="AH78"/>
  <c r="AI78"/>
  <c r="AJ78" s="1"/>
  <c r="AH79"/>
  <c r="AI79"/>
  <c r="AJ79"/>
  <c r="AH80"/>
  <c r="AI80"/>
  <c r="AJ80" s="1"/>
  <c r="AH81"/>
  <c r="AI81"/>
  <c r="AJ81" s="1"/>
  <c r="AH82"/>
  <c r="AI82"/>
  <c r="AJ82" s="1"/>
  <c r="AH83"/>
  <c r="AI83"/>
  <c r="AJ83"/>
  <c r="AH84"/>
  <c r="AI84"/>
  <c r="AJ84" s="1"/>
  <c r="AH85"/>
  <c r="AI85"/>
  <c r="AJ85" s="1"/>
  <c r="AH86"/>
  <c r="AI86"/>
  <c r="AJ86" s="1"/>
  <c r="AH87"/>
  <c r="AI87"/>
  <c r="AJ87"/>
  <c r="AH88"/>
  <c r="AI88"/>
  <c r="AJ88" s="1"/>
  <c r="AH89"/>
  <c r="AI89"/>
  <c r="AJ89" s="1"/>
  <c r="AH90"/>
  <c r="AI90"/>
  <c r="AJ90" s="1"/>
  <c r="AH91"/>
  <c r="AI91"/>
  <c r="AJ91"/>
  <c r="AH92"/>
  <c r="AI92"/>
  <c r="AJ92" s="1"/>
  <c r="AH93"/>
  <c r="AI93"/>
  <c r="AJ93" s="1"/>
  <c r="AH94"/>
  <c r="AI94"/>
  <c r="AJ94" s="1"/>
  <c r="AH95"/>
  <c r="AI95"/>
  <c r="AJ95"/>
  <c r="AH96"/>
  <c r="AI96"/>
  <c r="AJ96" s="1"/>
  <c r="AH97"/>
  <c r="AI97"/>
  <c r="AJ97" s="1"/>
  <c r="AH98"/>
  <c r="AI98"/>
  <c r="AJ98" s="1"/>
  <c r="AH99"/>
  <c r="AI99"/>
  <c r="AJ99"/>
  <c r="AH100"/>
  <c r="AI100"/>
  <c r="AJ100" s="1"/>
  <c r="AH101"/>
  <c r="AI101"/>
  <c r="AJ101" s="1"/>
  <c r="AH102"/>
  <c r="AI102"/>
  <c r="AJ102" s="1"/>
  <c r="AH103"/>
  <c r="AI103"/>
  <c r="AJ103"/>
  <c r="AH104"/>
  <c r="AI104"/>
  <c r="AJ104" s="1"/>
  <c r="AH105"/>
  <c r="AI105"/>
  <c r="AJ105" s="1"/>
  <c r="AH106"/>
  <c r="AI106"/>
  <c r="AJ106" s="1"/>
  <c r="AH107"/>
  <c r="AI107"/>
  <c r="AJ107"/>
  <c r="AH108"/>
  <c r="AI108"/>
  <c r="AJ108" s="1"/>
  <c r="AH109"/>
  <c r="AI109"/>
  <c r="AJ109" s="1"/>
  <c r="AH110"/>
  <c r="AI110"/>
  <c r="AJ110" s="1"/>
  <c r="AH111"/>
  <c r="AI111"/>
  <c r="AJ111"/>
  <c r="AH112"/>
  <c r="AI112"/>
  <c r="AJ112" s="1"/>
  <c r="AH113"/>
  <c r="AI113"/>
  <c r="AJ113" s="1"/>
  <c r="AH114"/>
  <c r="AI114"/>
  <c r="AJ114" s="1"/>
  <c r="AH115"/>
  <c r="AI115"/>
  <c r="AJ115"/>
  <c r="AH116"/>
  <c r="AI116"/>
  <c r="AJ116" s="1"/>
  <c r="AH117"/>
  <c r="AI117"/>
  <c r="AJ117" s="1"/>
  <c r="AH118"/>
  <c r="AI118"/>
  <c r="AJ118" s="1"/>
  <c r="AH119"/>
  <c r="AI119"/>
  <c r="AJ119"/>
  <c r="AH120"/>
  <c r="AI120"/>
  <c r="AJ120" s="1"/>
  <c r="AH121"/>
  <c r="AI121"/>
  <c r="AJ121" s="1"/>
  <c r="AH122"/>
  <c r="AI122"/>
  <c r="AJ122" s="1"/>
  <c r="AH123"/>
  <c r="AI123"/>
  <c r="AJ123"/>
  <c r="AH124"/>
  <c r="AI124"/>
  <c r="AJ124" s="1"/>
  <c r="AH125"/>
  <c r="AI125"/>
  <c r="AJ125" s="1"/>
  <c r="AH126"/>
  <c r="AI126"/>
  <c r="AJ126" s="1"/>
  <c r="AH127"/>
  <c r="AI127"/>
  <c r="AJ127"/>
  <c r="AH128"/>
  <c r="AI128"/>
  <c r="AJ128" s="1"/>
  <c r="AH129"/>
  <c r="AI129"/>
  <c r="AJ129" s="1"/>
  <c r="AH130"/>
  <c r="AI130"/>
  <c r="AJ130" s="1"/>
  <c r="AH131"/>
  <c r="AI131"/>
  <c r="AJ131"/>
  <c r="AH132"/>
  <c r="AI132"/>
  <c r="AJ132" s="1"/>
  <c r="AH133"/>
  <c r="AI133"/>
  <c r="AJ133" s="1"/>
  <c r="AH134"/>
  <c r="AI134"/>
  <c r="AJ134" s="1"/>
  <c r="AH135"/>
  <c r="AI135"/>
  <c r="AJ135"/>
  <c r="AH136"/>
  <c r="AI136"/>
  <c r="AJ136" s="1"/>
  <c r="AH137"/>
  <c r="AI137"/>
  <c r="AJ137" s="1"/>
  <c r="AH138"/>
  <c r="AI138"/>
  <c r="AJ138" s="1"/>
  <c r="AH139"/>
  <c r="AI139"/>
  <c r="AJ139"/>
  <c r="AH140"/>
  <c r="AI140"/>
  <c r="AJ140" s="1"/>
  <c r="AH141"/>
  <c r="AI141"/>
  <c r="AJ141" s="1"/>
  <c r="AH142"/>
  <c r="AI142"/>
  <c r="AJ142" s="1"/>
  <c r="AH143"/>
  <c r="AI143"/>
  <c r="AJ143"/>
  <c r="AH144"/>
  <c r="AI144"/>
  <c r="AJ144" s="1"/>
  <c r="AH145"/>
  <c r="AI145"/>
  <c r="AJ145" s="1"/>
  <c r="AH146"/>
  <c r="AI146"/>
  <c r="AJ146" s="1"/>
  <c r="AH147"/>
  <c r="AI147"/>
  <c r="AJ147"/>
  <c r="AH148"/>
  <c r="AI148"/>
  <c r="AJ148" s="1"/>
  <c r="AH149"/>
  <c r="AI149"/>
  <c r="AJ149"/>
  <c r="AH150"/>
  <c r="AI150"/>
  <c r="AJ150" s="1"/>
  <c r="AH151"/>
  <c r="AI151"/>
  <c r="AJ151"/>
  <c r="AH152"/>
  <c r="AI152"/>
  <c r="AJ152" s="1"/>
  <c r="AH153"/>
  <c r="AI153"/>
  <c r="AJ153"/>
  <c r="AH154"/>
  <c r="AI154"/>
  <c r="AJ154" s="1"/>
  <c r="AH155"/>
  <c r="AI155"/>
  <c r="AJ155"/>
  <c r="AH156"/>
  <c r="AI156"/>
  <c r="AJ156" s="1"/>
  <c r="AH157"/>
  <c r="AI157"/>
  <c r="AJ157"/>
  <c r="AH158"/>
  <c r="AI158"/>
  <c r="AJ158" s="1"/>
  <c r="AH159"/>
  <c r="AI159"/>
  <c r="AJ159"/>
  <c r="AH160"/>
  <c r="AI160"/>
  <c r="AJ160" s="1"/>
  <c r="AH161"/>
  <c r="AI161"/>
  <c r="AJ161"/>
  <c r="AH162"/>
  <c r="AI162"/>
  <c r="AJ162" s="1"/>
  <c r="AH163"/>
  <c r="AI163"/>
  <c r="AJ163"/>
  <c r="AH164"/>
  <c r="AI164"/>
  <c r="AJ164" s="1"/>
  <c r="AH165"/>
  <c r="AI165"/>
  <c r="AJ165"/>
  <c r="AH166"/>
  <c r="AI166"/>
  <c r="AJ166" s="1"/>
  <c r="AH167"/>
  <c r="AI167"/>
  <c r="AJ167"/>
  <c r="AH168"/>
  <c r="AI168"/>
  <c r="AJ168" s="1"/>
  <c r="AH169"/>
  <c r="AI169"/>
  <c r="AJ169"/>
  <c r="AH170"/>
  <c r="AI170"/>
  <c r="AJ170" s="1"/>
  <c r="AH171"/>
  <c r="AI171"/>
  <c r="AJ171"/>
  <c r="AH172"/>
  <c r="AI172"/>
  <c r="AJ172" s="1"/>
  <c r="AH173"/>
  <c r="AI173"/>
  <c r="AJ173"/>
  <c r="AH174"/>
  <c r="AI174"/>
  <c r="AJ174" s="1"/>
  <c r="AH175"/>
  <c r="AI175"/>
  <c r="AJ175"/>
  <c r="AH176"/>
  <c r="AI176"/>
  <c r="AJ176" s="1"/>
  <c r="AH177"/>
  <c r="AI177"/>
  <c r="AJ177"/>
  <c r="AH178"/>
  <c r="AI178"/>
  <c r="AJ178" s="1"/>
  <c r="AH179"/>
  <c r="AI179"/>
  <c r="AJ179"/>
  <c r="AH180"/>
  <c r="AI180"/>
  <c r="AJ180" s="1"/>
  <c r="AH181"/>
  <c r="AI181"/>
  <c r="AJ181"/>
  <c r="AH182"/>
  <c r="AI182"/>
  <c r="AJ182" s="1"/>
  <c r="AH183"/>
  <c r="AI183"/>
  <c r="AJ183"/>
  <c r="AH184"/>
  <c r="AI184"/>
  <c r="AJ184" s="1"/>
  <c r="AH185"/>
  <c r="AI185"/>
  <c r="AJ185"/>
  <c r="AH186"/>
  <c r="AI186"/>
  <c r="AJ186" s="1"/>
  <c r="AH187"/>
  <c r="AI187"/>
  <c r="AJ187"/>
  <c r="AH188"/>
  <c r="AI188"/>
  <c r="AJ188" s="1"/>
  <c r="AH189"/>
  <c r="AI189"/>
  <c r="AJ189"/>
  <c r="AH190"/>
  <c r="AI190"/>
  <c r="AJ190" s="1"/>
  <c r="AH191"/>
  <c r="AI191"/>
  <c r="AJ191"/>
  <c r="AH192"/>
  <c r="AI192"/>
  <c r="AJ192" s="1"/>
  <c r="AH193"/>
  <c r="AI193"/>
  <c r="AJ193"/>
  <c r="AH194"/>
  <c r="AI194"/>
  <c r="AJ194" s="1"/>
  <c r="AH195"/>
  <c r="AI195"/>
  <c r="AJ195"/>
  <c r="AH196"/>
  <c r="AI196"/>
  <c r="AJ196" s="1"/>
  <c r="AH197"/>
  <c r="AI197"/>
  <c r="AJ197"/>
  <c r="AH198"/>
  <c r="AI198"/>
  <c r="AJ198" s="1"/>
  <c r="AH199"/>
  <c r="AI199"/>
  <c r="AJ199"/>
  <c r="AH200"/>
  <c r="AI200"/>
  <c r="AJ200" s="1"/>
  <c r="AH201"/>
  <c r="AI201"/>
  <c r="AJ201"/>
  <c r="AH202"/>
  <c r="AI202"/>
  <c r="AJ202" s="1"/>
  <c r="AH203"/>
  <c r="AI203"/>
  <c r="AJ203"/>
  <c r="AH204"/>
  <c r="AI204"/>
  <c r="AJ204" s="1"/>
  <c r="AH205"/>
  <c r="AI205"/>
  <c r="AJ205"/>
  <c r="AH206"/>
  <c r="AI206"/>
  <c r="AJ206" s="1"/>
  <c r="AH207"/>
  <c r="AI207"/>
  <c r="AJ207"/>
  <c r="AH208"/>
  <c r="AI208"/>
  <c r="AJ208" s="1"/>
  <c r="AH209"/>
  <c r="AI209"/>
  <c r="AJ209"/>
  <c r="AH210"/>
  <c r="AI210"/>
  <c r="AJ210" s="1"/>
  <c r="AH211"/>
  <c r="AI211"/>
  <c r="AJ211"/>
  <c r="AH212"/>
  <c r="AI212"/>
  <c r="AJ212" s="1"/>
  <c r="AH213"/>
  <c r="AI213"/>
  <c r="AJ213"/>
  <c r="AH214"/>
  <c r="AI214"/>
  <c r="AJ214" s="1"/>
  <c r="AH215"/>
  <c r="AI215"/>
  <c r="AJ215"/>
  <c r="AH216"/>
  <c r="AI216"/>
  <c r="AJ216" s="1"/>
  <c r="AH217"/>
  <c r="AI217"/>
  <c r="AJ217"/>
  <c r="AH218"/>
  <c r="AI218"/>
  <c r="AJ218" s="1"/>
  <c r="AH219"/>
  <c r="AI219"/>
  <c r="AJ219"/>
  <c r="AH220"/>
  <c r="AI220"/>
  <c r="AJ220" s="1"/>
  <c r="AH221"/>
  <c r="AI221"/>
  <c r="AJ221"/>
  <c r="AH222"/>
  <c r="AI222"/>
  <c r="AJ222" s="1"/>
  <c r="AH223"/>
  <c r="AI223"/>
  <c r="AJ223"/>
  <c r="AH224"/>
  <c r="AI224"/>
  <c r="AJ224" s="1"/>
  <c r="AH225"/>
  <c r="AI225"/>
  <c r="AJ225"/>
  <c r="AH226"/>
  <c r="AI226"/>
  <c r="AJ226" s="1"/>
  <c r="AH227"/>
  <c r="AI227"/>
  <c r="AJ227"/>
  <c r="AH228"/>
  <c r="AI228"/>
  <c r="AJ228" s="1"/>
  <c r="AH229"/>
  <c r="AI229"/>
  <c r="AJ229"/>
  <c r="AH230"/>
  <c r="AI230"/>
  <c r="AJ230" s="1"/>
  <c r="AH231"/>
  <c r="AI231"/>
  <c r="AJ231"/>
  <c r="AH232"/>
  <c r="AI232"/>
  <c r="AJ232" s="1"/>
  <c r="AH233"/>
  <c r="AI233"/>
  <c r="AJ233"/>
  <c r="AH234"/>
  <c r="AI234"/>
  <c r="AJ234" s="1"/>
  <c r="AH235"/>
  <c r="AI235"/>
  <c r="AJ235"/>
  <c r="AH236"/>
  <c r="AI236"/>
  <c r="AJ236" s="1"/>
  <c r="AH237"/>
  <c r="AI237"/>
  <c r="AJ237"/>
  <c r="AH238"/>
  <c r="AI238"/>
  <c r="AJ238" s="1"/>
  <c r="AH239"/>
  <c r="AI239"/>
  <c r="AJ239"/>
  <c r="AH240"/>
  <c r="AI240"/>
  <c r="AJ240" s="1"/>
  <c r="AH241"/>
  <c r="AI241"/>
  <c r="AJ241"/>
  <c r="AH242"/>
  <c r="AI242"/>
  <c r="AJ242" s="1"/>
  <c r="AH243"/>
  <c r="AI243"/>
  <c r="AJ243"/>
  <c r="AH244"/>
  <c r="AI244"/>
  <c r="AJ244" s="1"/>
  <c r="AH245"/>
  <c r="AI245"/>
  <c r="AJ245"/>
  <c r="AH246"/>
  <c r="AI246"/>
  <c r="AJ246" s="1"/>
  <c r="AH247"/>
  <c r="AI247"/>
  <c r="AJ247"/>
  <c r="AH248"/>
  <c r="AI248"/>
  <c r="AJ248" s="1"/>
  <c r="AH249"/>
  <c r="AI249"/>
  <c r="AJ249"/>
  <c r="AH250"/>
  <c r="AI250"/>
  <c r="AJ250" s="1"/>
  <c r="AH251"/>
  <c r="AI251"/>
  <c r="AJ251"/>
  <c r="AH252"/>
  <c r="AI252"/>
  <c r="AJ252" s="1"/>
  <c r="AH253"/>
  <c r="AI253"/>
  <c r="AJ253"/>
  <c r="AH254"/>
  <c r="AI254"/>
  <c r="AJ254" s="1"/>
  <c r="AH255"/>
  <c r="AI255"/>
  <c r="AJ255"/>
  <c r="AH256"/>
  <c r="AI256"/>
  <c r="AJ256" s="1"/>
  <c r="AH257"/>
  <c r="AI257"/>
  <c r="AJ257"/>
  <c r="AH258"/>
  <c r="AI258"/>
  <c r="AJ258" s="1"/>
  <c r="AH259"/>
  <c r="AI259"/>
  <c r="AJ259"/>
  <c r="AH260"/>
  <c r="AI260"/>
  <c r="AJ260" s="1"/>
  <c r="AH261"/>
  <c r="AI261"/>
  <c r="AJ261"/>
  <c r="AH262"/>
  <c r="AI262"/>
  <c r="AJ262" s="1"/>
  <c r="AH263"/>
  <c r="AI263"/>
  <c r="AJ263"/>
  <c r="AH264"/>
  <c r="AI264"/>
  <c r="AJ264" s="1"/>
  <c r="AH265"/>
  <c r="AI265"/>
  <c r="AJ265"/>
  <c r="AH266"/>
  <c r="AI266"/>
  <c r="AJ266" s="1"/>
  <c r="AH267"/>
  <c r="AI267"/>
  <c r="AJ267"/>
  <c r="AH268"/>
  <c r="AI268"/>
  <c r="AJ268" s="1"/>
  <c r="AH269"/>
  <c r="AI269"/>
  <c r="AJ269"/>
  <c r="AH270"/>
  <c r="AI270"/>
  <c r="AJ270" s="1"/>
  <c r="AH271"/>
  <c r="AI271"/>
  <c r="AJ271"/>
  <c r="AH272"/>
  <c r="AI272"/>
  <c r="AJ272" s="1"/>
  <c r="AH273"/>
  <c r="AI273"/>
  <c r="AJ273"/>
  <c r="AH274"/>
  <c r="AI274"/>
  <c r="AJ274" s="1"/>
  <c r="AH275"/>
  <c r="AI275"/>
  <c r="AJ275"/>
  <c r="AH276"/>
  <c r="AI276"/>
  <c r="AJ276" s="1"/>
  <c r="AH277"/>
  <c r="AI277"/>
  <c r="AJ277"/>
  <c r="AH278"/>
  <c r="AI278"/>
  <c r="AJ278" s="1"/>
  <c r="AH279"/>
  <c r="AI279"/>
  <c r="AJ279"/>
  <c r="AH280"/>
  <c r="AI280"/>
  <c r="AJ280" s="1"/>
  <c r="AH281"/>
  <c r="AI281"/>
  <c r="AJ281"/>
  <c r="AH282"/>
  <c r="AI282"/>
  <c r="AJ282" s="1"/>
  <c r="AH283"/>
  <c r="AI283"/>
  <c r="AJ283"/>
  <c r="AH284"/>
  <c r="AI284"/>
  <c r="AJ284" s="1"/>
  <c r="AH285"/>
  <c r="AI285"/>
  <c r="AJ285"/>
  <c r="AH286"/>
  <c r="AI286"/>
  <c r="AJ286" s="1"/>
  <c r="AH287"/>
  <c r="AI287"/>
  <c r="AJ287"/>
  <c r="AH288"/>
  <c r="AI288"/>
  <c r="AJ288" s="1"/>
  <c r="AH289"/>
  <c r="AI289"/>
  <c r="AJ289"/>
  <c r="AH290"/>
  <c r="AI290"/>
  <c r="AJ290" s="1"/>
  <c r="AH291"/>
  <c r="AI291"/>
  <c r="AJ291"/>
  <c r="AH292"/>
  <c r="AI292"/>
  <c r="AJ292" s="1"/>
  <c r="AH293"/>
  <c r="AI293"/>
  <c r="AJ293"/>
  <c r="AH294"/>
  <c r="AI294"/>
  <c r="AJ294" s="1"/>
  <c r="AH295"/>
  <c r="AI295"/>
  <c r="AJ295"/>
  <c r="AH296"/>
  <c r="AI296"/>
  <c r="AJ296" s="1"/>
  <c r="AH297"/>
  <c r="AI297"/>
  <c r="AJ297"/>
  <c r="AH298"/>
  <c r="AI298"/>
  <c r="AJ298" s="1"/>
  <c r="AH299"/>
  <c r="AI299"/>
  <c r="AJ299"/>
  <c r="AH300"/>
  <c r="AI300"/>
  <c r="AJ300" s="1"/>
  <c r="AH301"/>
  <c r="AI301"/>
  <c r="AJ301"/>
  <c r="AH302"/>
  <c r="AI302"/>
  <c r="AJ302" s="1"/>
  <c r="AH303"/>
  <c r="AI303"/>
  <c r="AJ303"/>
  <c r="AH304"/>
  <c r="AI304"/>
  <c r="AJ304" s="1"/>
  <c r="AH305"/>
  <c r="AI305"/>
  <c r="AJ305"/>
  <c r="AH306"/>
  <c r="AI306"/>
  <c r="AJ306" s="1"/>
  <c r="AH307"/>
  <c r="AI307"/>
  <c r="AJ307"/>
  <c r="AH308"/>
  <c r="AI308"/>
  <c r="AJ308" s="1"/>
  <c r="AH309"/>
  <c r="AI309"/>
  <c r="AJ309"/>
  <c r="AH310"/>
  <c r="AI310"/>
  <c r="AJ310" s="1"/>
  <c r="AH311"/>
  <c r="AI311"/>
  <c r="AJ311"/>
  <c r="AH312"/>
  <c r="AI312"/>
  <c r="AJ312" s="1"/>
  <c r="AH313"/>
  <c r="AI313"/>
  <c r="AJ313"/>
  <c r="AH314"/>
  <c r="AI314"/>
  <c r="AJ314" s="1"/>
  <c r="AH315"/>
  <c r="AI315"/>
  <c r="AJ315"/>
  <c r="AH316"/>
  <c r="AI316"/>
  <c r="AJ316" s="1"/>
  <c r="AH317"/>
  <c r="AI317"/>
  <c r="AJ317"/>
  <c r="AH318"/>
  <c r="AI318"/>
  <c r="AJ318" s="1"/>
  <c r="AH319"/>
  <c r="AI319"/>
  <c r="AJ319"/>
  <c r="AH320"/>
  <c r="AI320"/>
  <c r="AJ320" s="1"/>
  <c r="AH321"/>
  <c r="AI321"/>
  <c r="AJ321"/>
  <c r="AH322"/>
  <c r="AI322"/>
  <c r="AJ322" s="1"/>
  <c r="AH323"/>
  <c r="AI323"/>
  <c r="AJ323"/>
  <c r="AH324"/>
  <c r="AI324"/>
  <c r="AJ324" s="1"/>
  <c r="AH325"/>
  <c r="AI325"/>
  <c r="AJ325"/>
  <c r="AH326"/>
  <c r="AI326"/>
  <c r="AJ326" s="1"/>
  <c r="AH327"/>
  <c r="AI327"/>
  <c r="AJ327"/>
  <c r="AH328"/>
  <c r="AI328"/>
  <c r="AJ328" s="1"/>
  <c r="AH329"/>
  <c r="AI329"/>
  <c r="AJ329"/>
  <c r="AH330"/>
  <c r="AI330"/>
  <c r="AJ330" s="1"/>
  <c r="AH331"/>
  <c r="AI331"/>
  <c r="AJ331"/>
  <c r="AH332"/>
  <c r="AI332"/>
  <c r="AJ332" s="1"/>
  <c r="AH333"/>
  <c r="AI333"/>
  <c r="AJ333"/>
  <c r="AH334"/>
  <c r="AI334"/>
  <c r="AJ334" s="1"/>
  <c r="AH335"/>
  <c r="AI335"/>
  <c r="AJ335"/>
  <c r="AH336"/>
  <c r="AI336"/>
  <c r="AJ336" s="1"/>
  <c r="AH337"/>
  <c r="AI337"/>
  <c r="AJ337"/>
  <c r="AH338"/>
  <c r="AI338"/>
  <c r="AJ338" s="1"/>
  <c r="AH339"/>
  <c r="AI339"/>
  <c r="AJ339"/>
  <c r="AH340"/>
  <c r="AI340"/>
  <c r="AJ340" s="1"/>
  <c r="AH341"/>
  <c r="AI341"/>
  <c r="AJ341"/>
  <c r="AH342"/>
  <c r="AI342"/>
  <c r="AJ342" s="1"/>
  <c r="AH343"/>
  <c r="AI343"/>
  <c r="AJ343"/>
  <c r="AH344"/>
  <c r="AI344"/>
  <c r="AJ344" s="1"/>
  <c r="AH345"/>
  <c r="AI345"/>
  <c r="AJ345"/>
  <c r="AH346"/>
  <c r="AI346"/>
  <c r="AJ346" s="1"/>
  <c r="AH347"/>
  <c r="AI347"/>
  <c r="AJ347"/>
  <c r="AH348"/>
  <c r="AI348"/>
  <c r="AJ348" s="1"/>
  <c r="AH349"/>
  <c r="AI349"/>
  <c r="AJ349"/>
  <c r="AH350"/>
  <c r="AI350"/>
  <c r="AJ350" s="1"/>
  <c r="AH351"/>
  <c r="AI351"/>
  <c r="AJ351"/>
  <c r="AH352"/>
  <c r="AI352"/>
  <c r="AJ352" s="1"/>
  <c r="AH353"/>
  <c r="AI353"/>
  <c r="AJ353"/>
  <c r="AH354"/>
  <c r="AI354"/>
  <c r="AJ354" s="1"/>
  <c r="AH355"/>
  <c r="AI355"/>
  <c r="AJ355"/>
  <c r="AH356"/>
  <c r="AI356"/>
  <c r="AJ356" s="1"/>
  <c r="AH357"/>
  <c r="AI357"/>
  <c r="AJ357"/>
  <c r="AH358"/>
  <c r="AI358"/>
  <c r="AJ358" s="1"/>
  <c r="AH359"/>
  <c r="AI359"/>
  <c r="AJ359"/>
  <c r="AH360"/>
  <c r="AI360"/>
  <c r="AJ360" s="1"/>
  <c r="AH361"/>
  <c r="AI361"/>
  <c r="AJ361"/>
  <c r="AH362"/>
  <c r="AI362"/>
  <c r="AJ362" s="1"/>
  <c r="AH363"/>
  <c r="AI363"/>
  <c r="AJ363"/>
  <c r="AH364"/>
  <c r="AI364"/>
  <c r="AJ364" s="1"/>
  <c r="AH365"/>
  <c r="AI365"/>
  <c r="AJ365"/>
  <c r="AH366"/>
  <c r="AI366"/>
  <c r="AJ366" s="1"/>
  <c r="AH367"/>
  <c r="AI367"/>
  <c r="AJ367"/>
  <c r="AH368"/>
  <c r="AI368"/>
  <c r="AJ368" s="1"/>
  <c r="AH369"/>
  <c r="AI369"/>
  <c r="AJ369"/>
  <c r="AH370"/>
  <c r="AI370"/>
  <c r="AJ370" s="1"/>
  <c r="AH371"/>
  <c r="AI371"/>
  <c r="AJ371"/>
  <c r="AH372"/>
  <c r="AI372"/>
  <c r="AJ372" s="1"/>
  <c r="AH373"/>
  <c r="AI373"/>
  <c r="AJ373"/>
  <c r="AH374"/>
  <c r="AI374"/>
  <c r="AJ374" s="1"/>
  <c r="AH375"/>
  <c r="AI375"/>
  <c r="AJ375"/>
  <c r="AH376"/>
  <c r="AI376"/>
  <c r="AJ376" s="1"/>
  <c r="AH377"/>
  <c r="AI377"/>
  <c r="AJ377"/>
  <c r="AH378"/>
  <c r="AI378"/>
  <c r="AJ378" s="1"/>
  <c r="AH379"/>
  <c r="AI379"/>
  <c r="AJ379"/>
  <c r="AH380"/>
  <c r="AI380"/>
  <c r="AJ380" s="1"/>
  <c r="AH381"/>
  <c r="AI381"/>
  <c r="AJ381"/>
  <c r="AH382"/>
  <c r="AI382"/>
  <c r="AJ382" s="1"/>
  <c r="AH383"/>
  <c r="AI383"/>
  <c r="AJ383"/>
  <c r="AH384"/>
  <c r="AI384"/>
  <c r="AJ384" s="1"/>
  <c r="AH385"/>
  <c r="AI385"/>
  <c r="AJ385"/>
  <c r="AH386"/>
  <c r="AI386"/>
  <c r="AJ386" s="1"/>
  <c r="AH387"/>
  <c r="AI387"/>
  <c r="AJ387"/>
  <c r="AH388"/>
  <c r="AI388"/>
  <c r="AJ388" s="1"/>
  <c r="AH389"/>
  <c r="AI389"/>
  <c r="AJ389"/>
  <c r="AH390"/>
  <c r="AI390"/>
  <c r="AJ390" s="1"/>
  <c r="AH391"/>
  <c r="AI391"/>
  <c r="AJ391"/>
  <c r="AH392"/>
  <c r="AI392"/>
  <c r="AJ392" s="1"/>
  <c r="AH393"/>
  <c r="AI393"/>
  <c r="AJ393"/>
  <c r="AH394"/>
  <c r="AI394"/>
  <c r="AJ394" s="1"/>
  <c r="AH395"/>
  <c r="AI395"/>
  <c r="AJ395"/>
  <c r="AH396"/>
  <c r="AI396"/>
  <c r="AJ396" s="1"/>
  <c r="AH397"/>
  <c r="AI397"/>
  <c r="AJ397"/>
  <c r="AH398"/>
  <c r="AI398"/>
  <c r="AJ398" s="1"/>
  <c r="AH399"/>
  <c r="AI399"/>
  <c r="AJ399"/>
  <c r="AH400"/>
  <c r="AI400"/>
  <c r="AJ400" s="1"/>
  <c r="AH401"/>
  <c r="AI401"/>
  <c r="AJ401"/>
  <c r="AH402"/>
  <c r="AI402"/>
  <c r="AJ402" s="1"/>
  <c r="AH403"/>
  <c r="AI403"/>
  <c r="AJ403"/>
  <c r="AH404"/>
  <c r="AI404"/>
  <c r="AJ404" s="1"/>
  <c r="AH405"/>
  <c r="AI405"/>
  <c r="AJ405"/>
  <c r="AH406"/>
  <c r="AI406"/>
  <c r="AJ406" s="1"/>
  <c r="AH407"/>
  <c r="AI407"/>
  <c r="AJ407"/>
  <c r="AH408"/>
  <c r="AI408"/>
  <c r="AJ408" s="1"/>
  <c r="AH409"/>
  <c r="AI409"/>
  <c r="AJ409"/>
  <c r="AH410"/>
  <c r="AI410"/>
  <c r="AJ410" s="1"/>
  <c r="AH411"/>
  <c r="AI411"/>
  <c r="AJ411"/>
  <c r="AH412"/>
  <c r="AI412"/>
  <c r="AJ412" s="1"/>
  <c r="AH413"/>
  <c r="AI413"/>
  <c r="AJ413"/>
  <c r="AH414"/>
  <c r="AI414"/>
  <c r="AJ414" s="1"/>
  <c r="AH415"/>
  <c r="AI415"/>
  <c r="AJ415"/>
  <c r="AH416"/>
  <c r="AI416"/>
  <c r="AJ416" s="1"/>
  <c r="AH417"/>
  <c r="AI417"/>
  <c r="AJ417"/>
  <c r="AH418"/>
  <c r="AI418"/>
  <c r="AJ418" s="1"/>
  <c r="AH419"/>
  <c r="AI419"/>
  <c r="AJ419"/>
  <c r="AH420"/>
  <c r="AI420"/>
  <c r="AJ420" s="1"/>
  <c r="AH421"/>
  <c r="AI421"/>
  <c r="AJ421"/>
  <c r="AH422"/>
  <c r="AI422"/>
  <c r="AJ422" s="1"/>
  <c r="AH423"/>
  <c r="AI423"/>
  <c r="AJ423"/>
  <c r="AH424"/>
  <c r="AI424"/>
  <c r="AJ424" s="1"/>
  <c r="AH425"/>
  <c r="AI425"/>
  <c r="AJ425"/>
  <c r="AH426"/>
  <c r="AI426"/>
  <c r="AJ426" s="1"/>
  <c r="AH427"/>
  <c r="AI427"/>
  <c r="AJ427"/>
  <c r="AH428"/>
  <c r="AI428"/>
  <c r="AJ428" s="1"/>
  <c r="AH429"/>
  <c r="AI429"/>
  <c r="AJ429"/>
  <c r="AH430"/>
  <c r="AI430"/>
  <c r="AJ430" s="1"/>
  <c r="AH431"/>
  <c r="AI431"/>
  <c r="AJ431"/>
  <c r="AH432"/>
  <c r="AI432"/>
  <c r="AJ432" s="1"/>
  <c r="AH433"/>
  <c r="AI433"/>
  <c r="AJ433"/>
  <c r="AH434"/>
  <c r="AI434"/>
  <c r="AJ434" s="1"/>
  <c r="AH435"/>
  <c r="AI435"/>
  <c r="AJ435"/>
  <c r="AH436"/>
  <c r="AI436"/>
  <c r="AJ436" s="1"/>
  <c r="AH437"/>
  <c r="AI437"/>
  <c r="AJ437"/>
  <c r="AH438"/>
  <c r="AI438"/>
  <c r="AJ438" s="1"/>
  <c r="AH439"/>
  <c r="AI439"/>
  <c r="AJ439"/>
  <c r="AH440"/>
  <c r="AI440"/>
  <c r="AJ440" s="1"/>
  <c r="AH441"/>
  <c r="AI441"/>
  <c r="AJ441"/>
  <c r="AH442"/>
  <c r="AI442"/>
  <c r="AJ442" s="1"/>
  <c r="AH443"/>
  <c r="AI443"/>
  <c r="AJ443"/>
  <c r="AH444"/>
  <c r="AI444"/>
  <c r="AJ444" s="1"/>
  <c r="AH445"/>
  <c r="AI445"/>
  <c r="AJ445"/>
  <c r="AH446"/>
  <c r="AI446"/>
  <c r="AJ446" s="1"/>
  <c r="AH447"/>
  <c r="AI447"/>
  <c r="AJ447"/>
  <c r="AH448"/>
  <c r="AI448"/>
  <c r="AJ448" s="1"/>
  <c r="AH449"/>
  <c r="AI449"/>
  <c r="AJ449"/>
  <c r="AH450"/>
  <c r="AI450"/>
  <c r="AJ450" s="1"/>
  <c r="AH451"/>
  <c r="AI451"/>
  <c r="AJ451"/>
  <c r="AH452"/>
  <c r="AI452"/>
  <c r="AJ452" s="1"/>
  <c r="AH453"/>
  <c r="AI453"/>
  <c r="AJ453"/>
  <c r="AH454"/>
  <c r="AI454"/>
  <c r="AJ454" s="1"/>
  <c r="AH455"/>
  <c r="AI455"/>
  <c r="AJ455"/>
  <c r="AH456"/>
  <c r="AI456"/>
  <c r="AJ456" s="1"/>
  <c r="AH457"/>
  <c r="AI457"/>
  <c r="AJ457"/>
  <c r="AH458"/>
  <c r="AI458"/>
  <c r="AJ458" s="1"/>
  <c r="AH459"/>
  <c r="AI459"/>
  <c r="AJ459"/>
  <c r="AH460"/>
  <c r="AI460"/>
  <c r="AJ460" s="1"/>
  <c r="AH461"/>
  <c r="AI461"/>
  <c r="AJ461"/>
  <c r="AH462"/>
  <c r="AI462"/>
  <c r="AJ462" s="1"/>
  <c r="AH463"/>
  <c r="AI463"/>
  <c r="AJ463"/>
  <c r="AH464"/>
  <c r="AI464"/>
  <c r="AJ464" s="1"/>
  <c r="AH465"/>
  <c r="AI465"/>
  <c r="AJ465"/>
  <c r="AH466"/>
  <c r="AI466"/>
  <c r="AJ466" s="1"/>
  <c r="AH467"/>
  <c r="AI467"/>
  <c r="AJ467"/>
  <c r="AH468"/>
  <c r="AI468"/>
  <c r="AJ468" s="1"/>
  <c r="AH469"/>
  <c r="AI469"/>
  <c r="AJ469"/>
  <c r="AH470"/>
  <c r="AI470"/>
  <c r="AJ470" s="1"/>
  <c r="AH471"/>
  <c r="AI471"/>
  <c r="AJ471"/>
  <c r="AH472"/>
  <c r="AI472"/>
  <c r="AJ472" s="1"/>
  <c r="AH473"/>
  <c r="AI473"/>
  <c r="AJ473"/>
  <c r="AH474"/>
  <c r="AI474"/>
  <c r="AJ474" s="1"/>
  <c r="AH475"/>
  <c r="AI475"/>
  <c r="AJ475"/>
  <c r="AH476"/>
  <c r="AI476"/>
  <c r="AJ476" s="1"/>
  <c r="AH477"/>
  <c r="AI477"/>
  <c r="AJ477"/>
  <c r="AH478"/>
  <c r="AI478"/>
  <c r="AJ478" s="1"/>
  <c r="AH479"/>
  <c r="AI479"/>
  <c r="AJ479"/>
  <c r="AH480"/>
  <c r="AI480"/>
  <c r="AJ480" s="1"/>
  <c r="AH481"/>
  <c r="AI481"/>
  <c r="AJ481"/>
  <c r="AH482"/>
  <c r="AI482"/>
  <c r="AJ482" s="1"/>
  <c r="AH483"/>
  <c r="AI483"/>
  <c r="AJ483"/>
  <c r="AH484"/>
  <c r="AI484"/>
  <c r="AJ484" s="1"/>
  <c r="AH485"/>
  <c r="AI485"/>
  <c r="AJ485"/>
  <c r="AH486"/>
  <c r="AI486"/>
  <c r="AJ486" s="1"/>
  <c r="AH487"/>
  <c r="AI487"/>
  <c r="AJ487"/>
  <c r="AH488"/>
  <c r="AI488"/>
  <c r="AJ488" s="1"/>
  <c r="AH489"/>
  <c r="AI489"/>
  <c r="AJ489"/>
  <c r="AH490"/>
  <c r="AI490"/>
  <c r="AJ490" s="1"/>
  <c r="AH491"/>
  <c r="AI491"/>
  <c r="AJ491"/>
  <c r="AH492"/>
  <c r="AI492"/>
  <c r="AJ492" s="1"/>
  <c r="AH493"/>
  <c r="AI493"/>
  <c r="AJ493"/>
  <c r="AH494"/>
  <c r="AI494"/>
  <c r="AJ494" s="1"/>
  <c r="AH495"/>
  <c r="AI495"/>
  <c r="AJ495"/>
  <c r="AH496"/>
  <c r="AI496"/>
  <c r="AJ496" s="1"/>
  <c r="AH497"/>
  <c r="AI497"/>
  <c r="AJ497"/>
  <c r="AH498"/>
  <c r="AI498"/>
  <c r="AJ498" s="1"/>
  <c r="AH499"/>
  <c r="AI499"/>
  <c r="AJ499"/>
  <c r="AH500"/>
  <c r="AI500"/>
  <c r="AJ500" s="1"/>
  <c r="AH501"/>
  <c r="AI501"/>
  <c r="AJ501"/>
  <c r="AH502"/>
  <c r="AI502"/>
  <c r="AJ502" s="1"/>
  <c r="AH503"/>
  <c r="AI503"/>
  <c r="AJ503"/>
  <c r="AH504"/>
  <c r="AI504"/>
  <c r="AJ504" s="1"/>
  <c r="AH505"/>
  <c r="AI505"/>
  <c r="AJ505"/>
  <c r="AH506"/>
  <c r="AI506"/>
  <c r="AJ506" s="1"/>
  <c r="AH507"/>
  <c r="AI507"/>
  <c r="AJ507"/>
  <c r="AH508"/>
  <c r="AI508"/>
  <c r="AJ508" s="1"/>
  <c r="AH509"/>
  <c r="AI509"/>
  <c r="AJ509"/>
  <c r="AH510"/>
  <c r="AI510"/>
  <c r="AJ510" s="1"/>
  <c r="AH511"/>
  <c r="AI511"/>
  <c r="AJ511"/>
  <c r="AH512"/>
  <c r="AI512"/>
  <c r="AJ512" s="1"/>
  <c r="AH513"/>
  <c r="AI513"/>
  <c r="AJ513"/>
  <c r="AH514"/>
  <c r="AI514"/>
  <c r="AJ514" s="1"/>
  <c r="AH515"/>
  <c r="AI515"/>
  <c r="AJ515"/>
  <c r="AH516"/>
  <c r="AI516"/>
  <c r="AJ516" s="1"/>
  <c r="AH517"/>
  <c r="AI517"/>
  <c r="AJ517"/>
  <c r="AH518"/>
  <c r="AI518"/>
  <c r="AJ518" s="1"/>
  <c r="AH519"/>
  <c r="AI519"/>
  <c r="AJ519"/>
  <c r="AH520"/>
  <c r="AI520"/>
  <c r="AJ520" s="1"/>
  <c r="AH521"/>
  <c r="AI521"/>
  <c r="AJ521"/>
  <c r="AH522"/>
  <c r="AI522"/>
  <c r="AJ522" s="1"/>
  <c r="AH523"/>
  <c r="AI523"/>
  <c r="AJ523"/>
  <c r="AH524"/>
  <c r="AI524"/>
  <c r="AJ524" s="1"/>
  <c r="AH525"/>
  <c r="AI525"/>
  <c r="AJ52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AN28"/>
  <c r="AN29"/>
  <c r="AN30"/>
  <c r="AN31"/>
  <c r="AN32"/>
  <c r="AN33"/>
  <c r="AN27"/>
  <c r="AH28" l="1"/>
  <c r="AI28"/>
  <c r="AJ28" s="1"/>
  <c r="AH29"/>
  <c r="AI29"/>
  <c r="AJ29"/>
  <c r="AH30"/>
  <c r="AI30"/>
  <c r="AJ30" s="1"/>
  <c r="AH31"/>
  <c r="AI31"/>
  <c r="AJ31" s="1"/>
  <c r="AH32"/>
  <c r="AI32"/>
  <c r="AJ32" s="1"/>
  <c r="AH33"/>
  <c r="AI33"/>
  <c r="AJ33" s="1"/>
  <c r="AI27"/>
  <c r="AJ27" s="1"/>
  <c r="AH27"/>
  <c r="R24" l="1"/>
  <c r="R17"/>
  <c r="R18" s="1"/>
  <c r="D27"/>
  <c r="D28" s="1"/>
  <c r="S3"/>
  <c r="S1" s="1"/>
  <c r="R51"/>
  <c r="Y51" s="1"/>
  <c r="S51" s="1"/>
  <c r="R50"/>
  <c r="R52"/>
  <c r="R49"/>
  <c r="Y49" s="1"/>
  <c r="S49" s="1"/>
  <c r="R27"/>
  <c r="A26"/>
  <c r="R26" s="1"/>
  <c r="R28"/>
  <c r="Y28" s="1"/>
  <c r="S28" s="1"/>
  <c r="R29"/>
  <c r="R30"/>
  <c r="R31"/>
  <c r="R32"/>
  <c r="R33"/>
  <c r="R34"/>
  <c r="R35"/>
  <c r="Y35" s="1"/>
  <c r="S35" s="1"/>
  <c r="R36"/>
  <c r="R37"/>
  <c r="R38"/>
  <c r="BD37" s="1"/>
  <c r="R39"/>
  <c r="R40"/>
  <c r="R41"/>
  <c r="R42"/>
  <c r="R43"/>
  <c r="R44"/>
  <c r="R45"/>
  <c r="R46"/>
  <c r="BD46" s="1"/>
  <c r="R47"/>
  <c r="R48"/>
  <c r="R53"/>
  <c r="BD52" s="1"/>
  <c r="R54"/>
  <c r="BD53" s="1"/>
  <c r="BE53" s="1"/>
  <c r="R55"/>
  <c r="R56"/>
  <c r="R57"/>
  <c r="BD56" s="1"/>
  <c r="R58"/>
  <c r="R59"/>
  <c r="T42"/>
  <c r="V28"/>
  <c r="W28" s="1"/>
  <c r="X28" s="1"/>
  <c r="V29"/>
  <c r="W29" s="1"/>
  <c r="X29" s="1"/>
  <c r="V30"/>
  <c r="W30" s="1"/>
  <c r="X30" s="1"/>
  <c r="V31"/>
  <c r="W31" s="1"/>
  <c r="X31" s="1"/>
  <c r="V32"/>
  <c r="W32" s="1"/>
  <c r="X32" s="1"/>
  <c r="V33"/>
  <c r="W33" s="1"/>
  <c r="X33" s="1"/>
  <c r="V34"/>
  <c r="W34" s="1"/>
  <c r="X34" s="1"/>
  <c r="V35"/>
  <c r="W35" s="1"/>
  <c r="X35" s="1"/>
  <c r="V36"/>
  <c r="W36" s="1"/>
  <c r="X36" s="1"/>
  <c r="V37"/>
  <c r="W37" s="1"/>
  <c r="X37" s="1"/>
  <c r="V38"/>
  <c r="W38" s="1"/>
  <c r="X38" s="1"/>
  <c r="V39"/>
  <c r="W39" s="1"/>
  <c r="X39" s="1"/>
  <c r="V40"/>
  <c r="W40" s="1"/>
  <c r="X40" s="1"/>
  <c r="V41"/>
  <c r="W41" s="1"/>
  <c r="X41" s="1"/>
  <c r="V42"/>
  <c r="W42" s="1"/>
  <c r="X42" s="1"/>
  <c r="AE28"/>
  <c r="AQ26"/>
  <c r="AE29"/>
  <c r="AE30"/>
  <c r="AE31"/>
  <c r="AE32"/>
  <c r="AE33"/>
  <c r="AE34"/>
  <c r="AE35"/>
  <c r="AE36"/>
  <c r="AE37"/>
  <c r="AE38"/>
  <c r="AE39"/>
  <c r="AE40"/>
  <c r="AE41"/>
  <c r="AE42"/>
  <c r="T43"/>
  <c r="AV43" s="1"/>
  <c r="Y43"/>
  <c r="V43"/>
  <c r="W43" s="1"/>
  <c r="X43" s="1"/>
  <c r="AE43"/>
  <c r="T44"/>
  <c r="Y44"/>
  <c r="V44"/>
  <c r="W44" s="1"/>
  <c r="X44" s="1"/>
  <c r="AE44"/>
  <c r="T45"/>
  <c r="AV45" s="1"/>
  <c r="Y45"/>
  <c r="V45"/>
  <c r="W45" s="1"/>
  <c r="X45" s="1"/>
  <c r="AE45"/>
  <c r="T46"/>
  <c r="AW47" s="1"/>
  <c r="V46"/>
  <c r="W46" s="1"/>
  <c r="X46" s="1"/>
  <c r="AE46"/>
  <c r="T47"/>
  <c r="Y47"/>
  <c r="V47"/>
  <c r="W47" s="1"/>
  <c r="X47" s="1"/>
  <c r="AE47"/>
  <c r="T48"/>
  <c r="Y48"/>
  <c r="V48"/>
  <c r="W48" s="1"/>
  <c r="X48" s="1"/>
  <c r="AE48"/>
  <c r="AE27"/>
  <c r="V27"/>
  <c r="W27" s="1"/>
  <c r="T27"/>
  <c r="T28"/>
  <c r="Y29"/>
  <c r="T29"/>
  <c r="Y30"/>
  <c r="T30"/>
  <c r="Y31"/>
  <c r="S31" s="1"/>
  <c r="T31"/>
  <c r="AW32" s="1"/>
  <c r="T32"/>
  <c r="Y33"/>
  <c r="T33"/>
  <c r="T34"/>
  <c r="T35"/>
  <c r="Y36"/>
  <c r="S36" s="1"/>
  <c r="T36"/>
  <c r="Y37"/>
  <c r="T37"/>
  <c r="AW37" s="1"/>
  <c r="T38"/>
  <c r="Y39"/>
  <c r="T39"/>
  <c r="AW39" s="1"/>
  <c r="Y40"/>
  <c r="T40"/>
  <c r="Y41"/>
  <c r="T41"/>
  <c r="AW41" s="1"/>
  <c r="V49"/>
  <c r="W49"/>
  <c r="T49"/>
  <c r="AW49" s="1"/>
  <c r="AE49"/>
  <c r="AE50"/>
  <c r="V50"/>
  <c r="W50" s="1"/>
  <c r="X50" s="1"/>
  <c r="X49"/>
  <c r="T50"/>
  <c r="V51"/>
  <c r="W51"/>
  <c r="X51" s="1"/>
  <c r="T51"/>
  <c r="AW51" s="1"/>
  <c r="AE51"/>
  <c r="T52"/>
  <c r="Y52"/>
  <c r="V52"/>
  <c r="W52" s="1"/>
  <c r="X52" s="1"/>
  <c r="AE52"/>
  <c r="T53"/>
  <c r="AW53" s="1"/>
  <c r="Y53"/>
  <c r="V53"/>
  <c r="W53" s="1"/>
  <c r="X53" s="1"/>
  <c r="AE53"/>
  <c r="T54"/>
  <c r="Y54"/>
  <c r="V54"/>
  <c r="W54" s="1"/>
  <c r="AE54"/>
  <c r="T55"/>
  <c r="AW55" s="1"/>
  <c r="Y55"/>
  <c r="X54"/>
  <c r="V55"/>
  <c r="W55" s="1"/>
  <c r="X55" s="1"/>
  <c r="AE55"/>
  <c r="T56"/>
  <c r="V56"/>
  <c r="W56" s="1"/>
  <c r="X56" s="1"/>
  <c r="AE56"/>
  <c r="T57"/>
  <c r="AW57" s="1"/>
  <c r="Y57"/>
  <c r="V57"/>
  <c r="W57" s="1"/>
  <c r="AE57"/>
  <c r="T58"/>
  <c r="AW58" s="1"/>
  <c r="Y58"/>
  <c r="X57"/>
  <c r="V58"/>
  <c r="W58" s="1"/>
  <c r="AE58"/>
  <c r="T59"/>
  <c r="Y59"/>
  <c r="X58"/>
  <c r="V59"/>
  <c r="W59" s="1"/>
  <c r="X59" s="1"/>
  <c r="AE59"/>
  <c r="S2"/>
  <c r="BD2" s="1"/>
  <c r="AW30"/>
  <c r="AW34"/>
  <c r="AV36"/>
  <c r="AW36"/>
  <c r="AV38"/>
  <c r="AW38"/>
  <c r="AV40"/>
  <c r="AW40"/>
  <c r="AV42"/>
  <c r="AW42"/>
  <c r="AV50"/>
  <c r="AW50"/>
  <c r="AV51"/>
  <c r="AV52"/>
  <c r="AW52"/>
  <c r="AV54"/>
  <c r="AW54"/>
  <c r="AW56"/>
  <c r="D60"/>
  <c r="U60" s="1"/>
  <c r="D61"/>
  <c r="U61" s="1"/>
  <c r="D62"/>
  <c r="U62" s="1"/>
  <c r="D63"/>
  <c r="U63" s="1"/>
  <c r="D64"/>
  <c r="U64" s="1"/>
  <c r="D65"/>
  <c r="U65" s="1"/>
  <c r="D66"/>
  <c r="U66" s="1"/>
  <c r="D67"/>
  <c r="U67" s="1"/>
  <c r="D68"/>
  <c r="U68" s="1"/>
  <c r="D69"/>
  <c r="U69" s="1"/>
  <c r="D70"/>
  <c r="U70" s="1"/>
  <c r="D71"/>
  <c r="U71" s="1"/>
  <c r="D72"/>
  <c r="U72" s="1"/>
  <c r="D73"/>
  <c r="U73" s="1"/>
  <c r="D74"/>
  <c r="U74" s="1"/>
  <c r="D75"/>
  <c r="U75" s="1"/>
  <c r="D76"/>
  <c r="U76" s="1"/>
  <c r="D77"/>
  <c r="U77" s="1"/>
  <c r="D78"/>
  <c r="U78" s="1"/>
  <c r="D79"/>
  <c r="U79" s="1"/>
  <c r="D80"/>
  <c r="U80" s="1"/>
  <c r="D81"/>
  <c r="U81" s="1"/>
  <c r="D82"/>
  <c r="U82" s="1"/>
  <c r="D83"/>
  <c r="U83" s="1"/>
  <c r="D84"/>
  <c r="U84" s="1"/>
  <c r="D85"/>
  <c r="U85" s="1"/>
  <c r="D86"/>
  <c r="U86" s="1"/>
  <c r="D87"/>
  <c r="U87" s="1"/>
  <c r="D88"/>
  <c r="U88" s="1"/>
  <c r="D89"/>
  <c r="U89" s="1"/>
  <c r="D90"/>
  <c r="U90" s="1"/>
  <c r="D91"/>
  <c r="U91" s="1"/>
  <c r="D92"/>
  <c r="U92" s="1"/>
  <c r="D93"/>
  <c r="U93" s="1"/>
  <c r="D94"/>
  <c r="U94" s="1"/>
  <c r="D95"/>
  <c r="U95" s="1"/>
  <c r="D96"/>
  <c r="U96" s="1"/>
  <c r="D97"/>
  <c r="U97" s="1"/>
  <c r="D98"/>
  <c r="U98" s="1"/>
  <c r="D99"/>
  <c r="U99" s="1"/>
  <c r="D100"/>
  <c r="U100" s="1"/>
  <c r="D101"/>
  <c r="U101" s="1"/>
  <c r="D102"/>
  <c r="U102" s="1"/>
  <c r="D103"/>
  <c r="U103" s="1"/>
  <c r="D104"/>
  <c r="U104" s="1"/>
  <c r="D105"/>
  <c r="U105" s="1"/>
  <c r="D106"/>
  <c r="U106" s="1"/>
  <c r="D107"/>
  <c r="U107" s="1"/>
  <c r="D108"/>
  <c r="U108" s="1"/>
  <c r="D109"/>
  <c r="U109" s="1"/>
  <c r="D110"/>
  <c r="U110" s="1"/>
  <c r="D111"/>
  <c r="U111" s="1"/>
  <c r="D112"/>
  <c r="U112" s="1"/>
  <c r="D113"/>
  <c r="U113" s="1"/>
  <c r="D114"/>
  <c r="U114" s="1"/>
  <c r="D115"/>
  <c r="U115" s="1"/>
  <c r="D116"/>
  <c r="U116" s="1"/>
  <c r="D117"/>
  <c r="U117" s="1"/>
  <c r="D118"/>
  <c r="U118" s="1"/>
  <c r="D119"/>
  <c r="U119" s="1"/>
  <c r="D120"/>
  <c r="U120" s="1"/>
  <c r="D121"/>
  <c r="U121" s="1"/>
  <c r="D122"/>
  <c r="U122" s="1"/>
  <c r="D123"/>
  <c r="U123" s="1"/>
  <c r="D124"/>
  <c r="U124" s="1"/>
  <c r="D125"/>
  <c r="U125" s="1"/>
  <c r="D126"/>
  <c r="U126" s="1"/>
  <c r="D127"/>
  <c r="U127" s="1"/>
  <c r="D128"/>
  <c r="U128" s="1"/>
  <c r="D129"/>
  <c r="U129" s="1"/>
  <c r="D130"/>
  <c r="U130" s="1"/>
  <c r="D131"/>
  <c r="U131" s="1"/>
  <c r="D132"/>
  <c r="U132" s="1"/>
  <c r="D133"/>
  <c r="U133" s="1"/>
  <c r="D134"/>
  <c r="U134" s="1"/>
  <c r="D135"/>
  <c r="U135" s="1"/>
  <c r="D136"/>
  <c r="U136" s="1"/>
  <c r="D137"/>
  <c r="U137" s="1"/>
  <c r="D138"/>
  <c r="U138" s="1"/>
  <c r="D139"/>
  <c r="U139" s="1"/>
  <c r="D140"/>
  <c r="U140" s="1"/>
  <c r="D141"/>
  <c r="U141" s="1"/>
  <c r="D142"/>
  <c r="U142" s="1"/>
  <c r="D143"/>
  <c r="U143" s="1"/>
  <c r="D144"/>
  <c r="U144" s="1"/>
  <c r="D145"/>
  <c r="U145" s="1"/>
  <c r="D146"/>
  <c r="U146" s="1"/>
  <c r="D147"/>
  <c r="U147" s="1"/>
  <c r="D148"/>
  <c r="U148" s="1"/>
  <c r="D149"/>
  <c r="U149" s="1"/>
  <c r="D150"/>
  <c r="U150" s="1"/>
  <c r="D151"/>
  <c r="U151" s="1"/>
  <c r="D152"/>
  <c r="U152" s="1"/>
  <c r="D153"/>
  <c r="U153" s="1"/>
  <c r="D154"/>
  <c r="U154" s="1"/>
  <c r="D155"/>
  <c r="U155" s="1"/>
  <c r="D156"/>
  <c r="U156" s="1"/>
  <c r="D157"/>
  <c r="U157" s="1"/>
  <c r="D158"/>
  <c r="U158" s="1"/>
  <c r="D159"/>
  <c r="U159" s="1"/>
  <c r="D160"/>
  <c r="U160" s="1"/>
  <c r="D161"/>
  <c r="U161" s="1"/>
  <c r="D162"/>
  <c r="U162" s="1"/>
  <c r="D163"/>
  <c r="U163" s="1"/>
  <c r="D164"/>
  <c r="U164" s="1"/>
  <c r="D165"/>
  <c r="U165" s="1"/>
  <c r="D166"/>
  <c r="U166" s="1"/>
  <c r="D167"/>
  <c r="U167" s="1"/>
  <c r="D168"/>
  <c r="U168" s="1"/>
  <c r="D169"/>
  <c r="U169" s="1"/>
  <c r="D170"/>
  <c r="U170" s="1"/>
  <c r="D171"/>
  <c r="U171" s="1"/>
  <c r="D172"/>
  <c r="U172" s="1"/>
  <c r="D173"/>
  <c r="U173" s="1"/>
  <c r="D174"/>
  <c r="U174" s="1"/>
  <c r="D175"/>
  <c r="U175" s="1"/>
  <c r="D176"/>
  <c r="U176" s="1"/>
  <c r="D177"/>
  <c r="U177" s="1"/>
  <c r="D178"/>
  <c r="U178" s="1"/>
  <c r="D179"/>
  <c r="U179" s="1"/>
  <c r="D180"/>
  <c r="U180" s="1"/>
  <c r="D181"/>
  <c r="U181" s="1"/>
  <c r="D182"/>
  <c r="U182" s="1"/>
  <c r="D183"/>
  <c r="U183" s="1"/>
  <c r="D184"/>
  <c r="U184" s="1"/>
  <c r="D185"/>
  <c r="U185" s="1"/>
  <c r="D186"/>
  <c r="U186" s="1"/>
  <c r="D187"/>
  <c r="U187" s="1"/>
  <c r="D188"/>
  <c r="U188" s="1"/>
  <c r="D189"/>
  <c r="U189" s="1"/>
  <c r="D190"/>
  <c r="U190" s="1"/>
  <c r="D191"/>
  <c r="U191" s="1"/>
  <c r="D192"/>
  <c r="U192" s="1"/>
  <c r="D193"/>
  <c r="U193" s="1"/>
  <c r="D194"/>
  <c r="U194" s="1"/>
  <c r="D195"/>
  <c r="U195" s="1"/>
  <c r="D196"/>
  <c r="U196" s="1"/>
  <c r="D197"/>
  <c r="U197" s="1"/>
  <c r="D198"/>
  <c r="U198" s="1"/>
  <c r="D199"/>
  <c r="U199" s="1"/>
  <c r="D200"/>
  <c r="U200" s="1"/>
  <c r="D201"/>
  <c r="U201" s="1"/>
  <c r="D202"/>
  <c r="U202" s="1"/>
  <c r="D203"/>
  <c r="U203" s="1"/>
  <c r="D204"/>
  <c r="U204" s="1"/>
  <c r="D205"/>
  <c r="U205" s="1"/>
  <c r="D206"/>
  <c r="U206" s="1"/>
  <c r="D207"/>
  <c r="U207" s="1"/>
  <c r="D208"/>
  <c r="U208" s="1"/>
  <c r="D209"/>
  <c r="U209" s="1"/>
  <c r="D210"/>
  <c r="U210" s="1"/>
  <c r="D211"/>
  <c r="U211" s="1"/>
  <c r="D212"/>
  <c r="U212" s="1"/>
  <c r="D213"/>
  <c r="U213" s="1"/>
  <c r="D214"/>
  <c r="U214" s="1"/>
  <c r="D215"/>
  <c r="U215" s="1"/>
  <c r="D216"/>
  <c r="U216" s="1"/>
  <c r="D217"/>
  <c r="U217" s="1"/>
  <c r="D218"/>
  <c r="U218" s="1"/>
  <c r="D219"/>
  <c r="U219" s="1"/>
  <c r="D220"/>
  <c r="U220" s="1"/>
  <c r="D221"/>
  <c r="U221" s="1"/>
  <c r="D222"/>
  <c r="U222" s="1"/>
  <c r="D223"/>
  <c r="U223" s="1"/>
  <c r="D224"/>
  <c r="U224" s="1"/>
  <c r="D225"/>
  <c r="U225" s="1"/>
  <c r="D226"/>
  <c r="U226" s="1"/>
  <c r="D227"/>
  <c r="U227" s="1"/>
  <c r="D228"/>
  <c r="U228" s="1"/>
  <c r="D229"/>
  <c r="U229" s="1"/>
  <c r="D230"/>
  <c r="U230" s="1"/>
  <c r="D231"/>
  <c r="U231" s="1"/>
  <c r="D232"/>
  <c r="U232" s="1"/>
  <c r="D233"/>
  <c r="U233" s="1"/>
  <c r="D234"/>
  <c r="U234" s="1"/>
  <c r="D235"/>
  <c r="U235" s="1"/>
  <c r="D236"/>
  <c r="U236" s="1"/>
  <c r="D237"/>
  <c r="U237" s="1"/>
  <c r="D238"/>
  <c r="U238" s="1"/>
  <c r="D239"/>
  <c r="U239" s="1"/>
  <c r="D240"/>
  <c r="U240" s="1"/>
  <c r="D241"/>
  <c r="U241" s="1"/>
  <c r="D242"/>
  <c r="U242" s="1"/>
  <c r="D243"/>
  <c r="U243" s="1"/>
  <c r="D244"/>
  <c r="U244" s="1"/>
  <c r="D245"/>
  <c r="U245" s="1"/>
  <c r="D246"/>
  <c r="U246" s="1"/>
  <c r="D247"/>
  <c r="U247" s="1"/>
  <c r="D248"/>
  <c r="U248" s="1"/>
  <c r="D249"/>
  <c r="U249" s="1"/>
  <c r="D250"/>
  <c r="U250" s="1"/>
  <c r="D251"/>
  <c r="U251" s="1"/>
  <c r="D252"/>
  <c r="U252" s="1"/>
  <c r="D253"/>
  <c r="U253" s="1"/>
  <c r="D254"/>
  <c r="U254" s="1"/>
  <c r="D255"/>
  <c r="U255" s="1"/>
  <c r="D256"/>
  <c r="U256" s="1"/>
  <c r="D257"/>
  <c r="U257" s="1"/>
  <c r="D258"/>
  <c r="U258" s="1"/>
  <c r="D259"/>
  <c r="U259" s="1"/>
  <c r="D260"/>
  <c r="U260" s="1"/>
  <c r="D261"/>
  <c r="U261" s="1"/>
  <c r="D262"/>
  <c r="U262" s="1"/>
  <c r="D263"/>
  <c r="U263" s="1"/>
  <c r="D264"/>
  <c r="U264" s="1"/>
  <c r="D265"/>
  <c r="U265" s="1"/>
  <c r="D266"/>
  <c r="U266" s="1"/>
  <c r="D267"/>
  <c r="U267" s="1"/>
  <c r="D268"/>
  <c r="U268" s="1"/>
  <c r="D269"/>
  <c r="U269" s="1"/>
  <c r="D270"/>
  <c r="U270" s="1"/>
  <c r="D271"/>
  <c r="U271" s="1"/>
  <c r="D272"/>
  <c r="U272" s="1"/>
  <c r="D273"/>
  <c r="U273" s="1"/>
  <c r="D274"/>
  <c r="U274" s="1"/>
  <c r="D275"/>
  <c r="U275" s="1"/>
  <c r="D276"/>
  <c r="U276" s="1"/>
  <c r="D277"/>
  <c r="U277" s="1"/>
  <c r="D278"/>
  <c r="U278" s="1"/>
  <c r="D279"/>
  <c r="U279" s="1"/>
  <c r="D280"/>
  <c r="U280" s="1"/>
  <c r="D281"/>
  <c r="U281" s="1"/>
  <c r="D282"/>
  <c r="U282" s="1"/>
  <c r="D283"/>
  <c r="U283" s="1"/>
  <c r="D284"/>
  <c r="U284" s="1"/>
  <c r="D285"/>
  <c r="U285" s="1"/>
  <c r="D286"/>
  <c r="U286" s="1"/>
  <c r="D287"/>
  <c r="U287" s="1"/>
  <c r="D288"/>
  <c r="U288" s="1"/>
  <c r="D289"/>
  <c r="U289" s="1"/>
  <c r="D290"/>
  <c r="U290" s="1"/>
  <c r="D291"/>
  <c r="U291" s="1"/>
  <c r="D292"/>
  <c r="U292" s="1"/>
  <c r="D293"/>
  <c r="U293" s="1"/>
  <c r="D294"/>
  <c r="U294" s="1"/>
  <c r="D295"/>
  <c r="U295" s="1"/>
  <c r="D296"/>
  <c r="U296" s="1"/>
  <c r="D297"/>
  <c r="U297" s="1"/>
  <c r="D298"/>
  <c r="U298" s="1"/>
  <c r="D299"/>
  <c r="U299" s="1"/>
  <c r="D300"/>
  <c r="U300" s="1"/>
  <c r="D301"/>
  <c r="U301" s="1"/>
  <c r="D302"/>
  <c r="U302" s="1"/>
  <c r="D303"/>
  <c r="U303" s="1"/>
  <c r="D304"/>
  <c r="U304" s="1"/>
  <c r="D305"/>
  <c r="U305" s="1"/>
  <c r="D306"/>
  <c r="U306" s="1"/>
  <c r="D307"/>
  <c r="U307" s="1"/>
  <c r="D308"/>
  <c r="U308" s="1"/>
  <c r="D309"/>
  <c r="U309" s="1"/>
  <c r="D310"/>
  <c r="U310" s="1"/>
  <c r="D311"/>
  <c r="U311" s="1"/>
  <c r="D312"/>
  <c r="U312" s="1"/>
  <c r="D313"/>
  <c r="U313" s="1"/>
  <c r="D314"/>
  <c r="U314" s="1"/>
  <c r="D315"/>
  <c r="U315" s="1"/>
  <c r="D316"/>
  <c r="U316" s="1"/>
  <c r="D317"/>
  <c r="U317" s="1"/>
  <c r="D318"/>
  <c r="U318" s="1"/>
  <c r="D319"/>
  <c r="U319" s="1"/>
  <c r="D320"/>
  <c r="U320" s="1"/>
  <c r="D321"/>
  <c r="U321" s="1"/>
  <c r="D322"/>
  <c r="U322" s="1"/>
  <c r="D323"/>
  <c r="U323" s="1"/>
  <c r="D324"/>
  <c r="U324" s="1"/>
  <c r="D325"/>
  <c r="U325" s="1"/>
  <c r="D326"/>
  <c r="U326" s="1"/>
  <c r="D327"/>
  <c r="U327" s="1"/>
  <c r="D328"/>
  <c r="U328" s="1"/>
  <c r="D329"/>
  <c r="U329" s="1"/>
  <c r="D330"/>
  <c r="U330" s="1"/>
  <c r="D331"/>
  <c r="U331" s="1"/>
  <c r="D332"/>
  <c r="U332" s="1"/>
  <c r="D333"/>
  <c r="U333" s="1"/>
  <c r="D334"/>
  <c r="U334" s="1"/>
  <c r="D335"/>
  <c r="U335" s="1"/>
  <c r="D336"/>
  <c r="U336" s="1"/>
  <c r="D337"/>
  <c r="U337" s="1"/>
  <c r="D338"/>
  <c r="U338" s="1"/>
  <c r="D339"/>
  <c r="U339" s="1"/>
  <c r="D340"/>
  <c r="U340" s="1"/>
  <c r="D341"/>
  <c r="U341" s="1"/>
  <c r="D342"/>
  <c r="U342" s="1"/>
  <c r="D343"/>
  <c r="U343" s="1"/>
  <c r="D344"/>
  <c r="U344" s="1"/>
  <c r="D345"/>
  <c r="U345" s="1"/>
  <c r="D346"/>
  <c r="U346" s="1"/>
  <c r="D347"/>
  <c r="U347" s="1"/>
  <c r="D348"/>
  <c r="U348" s="1"/>
  <c r="D349"/>
  <c r="U349" s="1"/>
  <c r="D350"/>
  <c r="U350" s="1"/>
  <c r="D351"/>
  <c r="U351" s="1"/>
  <c r="D352"/>
  <c r="U352" s="1"/>
  <c r="D353"/>
  <c r="U353" s="1"/>
  <c r="D354"/>
  <c r="U354" s="1"/>
  <c r="D355"/>
  <c r="U355" s="1"/>
  <c r="D356"/>
  <c r="U356" s="1"/>
  <c r="D357"/>
  <c r="U357" s="1"/>
  <c r="D358"/>
  <c r="U358" s="1"/>
  <c r="D359"/>
  <c r="U359" s="1"/>
  <c r="D360"/>
  <c r="U360" s="1"/>
  <c r="D361"/>
  <c r="U361" s="1"/>
  <c r="D362"/>
  <c r="U362" s="1"/>
  <c r="D363"/>
  <c r="U363" s="1"/>
  <c r="D364"/>
  <c r="U364" s="1"/>
  <c r="D365"/>
  <c r="U365" s="1"/>
  <c r="D366"/>
  <c r="U366" s="1"/>
  <c r="D367"/>
  <c r="U367" s="1"/>
  <c r="D368"/>
  <c r="U368" s="1"/>
  <c r="D369"/>
  <c r="U369" s="1"/>
  <c r="D370"/>
  <c r="U370" s="1"/>
  <c r="D371"/>
  <c r="U371" s="1"/>
  <c r="D372"/>
  <c r="U372" s="1"/>
  <c r="D373"/>
  <c r="U373" s="1"/>
  <c r="D374"/>
  <c r="U374" s="1"/>
  <c r="D375"/>
  <c r="U375" s="1"/>
  <c r="D376"/>
  <c r="U376" s="1"/>
  <c r="D377"/>
  <c r="U377" s="1"/>
  <c r="D378"/>
  <c r="U378" s="1"/>
  <c r="D379"/>
  <c r="U379" s="1"/>
  <c r="D380"/>
  <c r="U380" s="1"/>
  <c r="D381"/>
  <c r="U381" s="1"/>
  <c r="D382"/>
  <c r="U382" s="1"/>
  <c r="D383"/>
  <c r="U383" s="1"/>
  <c r="D384"/>
  <c r="U384" s="1"/>
  <c r="D385"/>
  <c r="U385" s="1"/>
  <c r="D386"/>
  <c r="U386" s="1"/>
  <c r="D387"/>
  <c r="U387" s="1"/>
  <c r="D388"/>
  <c r="U388" s="1"/>
  <c r="D389"/>
  <c r="U389" s="1"/>
  <c r="D390"/>
  <c r="U390" s="1"/>
  <c r="D391"/>
  <c r="U391" s="1"/>
  <c r="D392"/>
  <c r="U392" s="1"/>
  <c r="D393"/>
  <c r="U393" s="1"/>
  <c r="D394"/>
  <c r="U394" s="1"/>
  <c r="D395"/>
  <c r="U395" s="1"/>
  <c r="D396"/>
  <c r="U396" s="1"/>
  <c r="D397"/>
  <c r="U397" s="1"/>
  <c r="D398"/>
  <c r="U398" s="1"/>
  <c r="D399"/>
  <c r="U399" s="1"/>
  <c r="D400"/>
  <c r="U400" s="1"/>
  <c r="D401"/>
  <c r="U401" s="1"/>
  <c r="D402"/>
  <c r="U402" s="1"/>
  <c r="D403"/>
  <c r="U403" s="1"/>
  <c r="D404"/>
  <c r="U404" s="1"/>
  <c r="D405"/>
  <c r="U405" s="1"/>
  <c r="D406"/>
  <c r="U406" s="1"/>
  <c r="D407"/>
  <c r="U407" s="1"/>
  <c r="D408"/>
  <c r="U408" s="1"/>
  <c r="D409"/>
  <c r="U409" s="1"/>
  <c r="D410"/>
  <c r="U410" s="1"/>
  <c r="D411"/>
  <c r="U411" s="1"/>
  <c r="D412"/>
  <c r="U412" s="1"/>
  <c r="D413"/>
  <c r="U413" s="1"/>
  <c r="D414"/>
  <c r="U414" s="1"/>
  <c r="D415"/>
  <c r="U415" s="1"/>
  <c r="D416"/>
  <c r="U416" s="1"/>
  <c r="D417"/>
  <c r="U417" s="1"/>
  <c r="D418"/>
  <c r="U418" s="1"/>
  <c r="D419"/>
  <c r="U419" s="1"/>
  <c r="D420"/>
  <c r="U420" s="1"/>
  <c r="D421"/>
  <c r="U421" s="1"/>
  <c r="D422"/>
  <c r="U422" s="1"/>
  <c r="D423"/>
  <c r="U423" s="1"/>
  <c r="D424"/>
  <c r="U424" s="1"/>
  <c r="D425"/>
  <c r="U425" s="1"/>
  <c r="D426"/>
  <c r="U426" s="1"/>
  <c r="D427"/>
  <c r="U427" s="1"/>
  <c r="D428"/>
  <c r="U428" s="1"/>
  <c r="D429"/>
  <c r="U429" s="1"/>
  <c r="D430"/>
  <c r="U430" s="1"/>
  <c r="D431"/>
  <c r="U431" s="1"/>
  <c r="D432"/>
  <c r="U432" s="1"/>
  <c r="D433"/>
  <c r="U433" s="1"/>
  <c r="D434"/>
  <c r="U434" s="1"/>
  <c r="D435"/>
  <c r="U435" s="1"/>
  <c r="D436"/>
  <c r="U436" s="1"/>
  <c r="D437"/>
  <c r="U437" s="1"/>
  <c r="D438"/>
  <c r="U438" s="1"/>
  <c r="D439"/>
  <c r="U439" s="1"/>
  <c r="D440"/>
  <c r="U440" s="1"/>
  <c r="D441"/>
  <c r="U441" s="1"/>
  <c r="D442"/>
  <c r="U442" s="1"/>
  <c r="D443"/>
  <c r="U443" s="1"/>
  <c r="D444"/>
  <c r="U444" s="1"/>
  <c r="D445"/>
  <c r="U445" s="1"/>
  <c r="D446"/>
  <c r="U446" s="1"/>
  <c r="D447"/>
  <c r="U447" s="1"/>
  <c r="D448"/>
  <c r="U448" s="1"/>
  <c r="D449"/>
  <c r="U449" s="1"/>
  <c r="D450"/>
  <c r="U450" s="1"/>
  <c r="D451"/>
  <c r="U451" s="1"/>
  <c r="D452"/>
  <c r="U452" s="1"/>
  <c r="D453"/>
  <c r="U453" s="1"/>
  <c r="D454"/>
  <c r="U454" s="1"/>
  <c r="D455"/>
  <c r="U455" s="1"/>
  <c r="D456"/>
  <c r="U456" s="1"/>
  <c r="D457"/>
  <c r="U457" s="1"/>
  <c r="D458"/>
  <c r="U458" s="1"/>
  <c r="D459"/>
  <c r="U459" s="1"/>
  <c r="D460"/>
  <c r="U460" s="1"/>
  <c r="D461"/>
  <c r="U461" s="1"/>
  <c r="D462"/>
  <c r="U462" s="1"/>
  <c r="D463"/>
  <c r="U463" s="1"/>
  <c r="D464"/>
  <c r="U464" s="1"/>
  <c r="D465"/>
  <c r="U465" s="1"/>
  <c r="D466"/>
  <c r="U466" s="1"/>
  <c r="D467"/>
  <c r="U467" s="1"/>
  <c r="D468"/>
  <c r="U468" s="1"/>
  <c r="D469"/>
  <c r="U469" s="1"/>
  <c r="D470"/>
  <c r="U470" s="1"/>
  <c r="D471"/>
  <c r="U471" s="1"/>
  <c r="D472"/>
  <c r="U472" s="1"/>
  <c r="D473"/>
  <c r="U473" s="1"/>
  <c r="D474"/>
  <c r="U474" s="1"/>
  <c r="D475"/>
  <c r="U475" s="1"/>
  <c r="D476"/>
  <c r="U476" s="1"/>
  <c r="D477"/>
  <c r="U477" s="1"/>
  <c r="D478"/>
  <c r="U478" s="1"/>
  <c r="D479"/>
  <c r="U479" s="1"/>
  <c r="D480"/>
  <c r="U480" s="1"/>
  <c r="D481"/>
  <c r="U481" s="1"/>
  <c r="D482"/>
  <c r="U482" s="1"/>
  <c r="D483"/>
  <c r="U483" s="1"/>
  <c r="D484"/>
  <c r="U484" s="1"/>
  <c r="D485"/>
  <c r="U485" s="1"/>
  <c r="D486"/>
  <c r="U486" s="1"/>
  <c r="D487"/>
  <c r="U487" s="1"/>
  <c r="D488"/>
  <c r="U488" s="1"/>
  <c r="D489"/>
  <c r="U489" s="1"/>
  <c r="D490"/>
  <c r="U490" s="1"/>
  <c r="D491"/>
  <c r="U491" s="1"/>
  <c r="D492"/>
  <c r="U492" s="1"/>
  <c r="D493"/>
  <c r="U493" s="1"/>
  <c r="D494"/>
  <c r="U494" s="1"/>
  <c r="D495"/>
  <c r="U495" s="1"/>
  <c r="D496"/>
  <c r="U496" s="1"/>
  <c r="D497"/>
  <c r="U497" s="1"/>
  <c r="D498"/>
  <c r="U498" s="1"/>
  <c r="D499"/>
  <c r="U499" s="1"/>
  <c r="D500"/>
  <c r="U500" s="1"/>
  <c r="D501"/>
  <c r="U501" s="1"/>
  <c r="D502"/>
  <c r="U502" s="1"/>
  <c r="D503"/>
  <c r="U503" s="1"/>
  <c r="D504"/>
  <c r="U504" s="1"/>
  <c r="D505"/>
  <c r="U505" s="1"/>
  <c r="D506"/>
  <c r="U506" s="1"/>
  <c r="D507"/>
  <c r="U507" s="1"/>
  <c r="D508"/>
  <c r="U508" s="1"/>
  <c r="D509"/>
  <c r="U509" s="1"/>
  <c r="D510"/>
  <c r="U510" s="1"/>
  <c r="D511"/>
  <c r="U511" s="1"/>
  <c r="D512"/>
  <c r="U512" s="1"/>
  <c r="D513"/>
  <c r="U513" s="1"/>
  <c r="D514"/>
  <c r="U514" s="1"/>
  <c r="D515"/>
  <c r="U515" s="1"/>
  <c r="D516"/>
  <c r="U516" s="1"/>
  <c r="D517"/>
  <c r="U517" s="1"/>
  <c r="D518"/>
  <c r="U518" s="1"/>
  <c r="D519"/>
  <c r="U519" s="1"/>
  <c r="D520"/>
  <c r="U520" s="1"/>
  <c r="D521"/>
  <c r="U521" s="1"/>
  <c r="D522"/>
  <c r="U522" s="1"/>
  <c r="D523"/>
  <c r="U523" s="1"/>
  <c r="D524"/>
  <c r="U524" s="1"/>
  <c r="D525"/>
  <c r="U525" s="1"/>
  <c r="R16"/>
  <c r="U11" s="1"/>
  <c r="Y13"/>
  <c r="X13"/>
  <c r="W13"/>
  <c r="AR13"/>
  <c r="AS13"/>
  <c r="AT13"/>
  <c r="AU13"/>
  <c r="AV13"/>
  <c r="AW13"/>
  <c r="AX13"/>
  <c r="AY13"/>
  <c r="AZ13"/>
  <c r="AG13"/>
  <c r="AH13"/>
  <c r="AI13"/>
  <c r="AJ13"/>
  <c r="AK13"/>
  <c r="AL13"/>
  <c r="AM13"/>
  <c r="AN13"/>
  <c r="AO13"/>
  <c r="AP13"/>
  <c r="AQ13"/>
  <c r="AE13"/>
  <c r="AF13"/>
  <c r="AD13"/>
  <c r="AC13"/>
  <c r="Z13"/>
  <c r="AA13"/>
  <c r="AB13"/>
  <c r="AT59"/>
  <c r="AU53"/>
  <c r="AK62"/>
  <c r="AL62"/>
  <c r="AM62" s="1"/>
  <c r="AR62"/>
  <c r="AT62"/>
  <c r="AK63"/>
  <c r="AL63"/>
  <c r="AM63" s="1"/>
  <c r="AR63"/>
  <c r="AT63"/>
  <c r="AK64"/>
  <c r="AL64"/>
  <c r="AM64" s="1"/>
  <c r="AR64"/>
  <c r="AT64"/>
  <c r="AK65"/>
  <c r="AL65"/>
  <c r="AM65" s="1"/>
  <c r="AR65"/>
  <c r="AT65"/>
  <c r="AK66"/>
  <c r="AL66"/>
  <c r="AM66"/>
  <c r="AR66"/>
  <c r="AT66"/>
  <c r="AK67"/>
  <c r="AL67"/>
  <c r="AM67" s="1"/>
  <c r="AR67"/>
  <c r="AT67"/>
  <c r="AK68"/>
  <c r="AL68"/>
  <c r="AM68" s="1"/>
  <c r="AR68"/>
  <c r="AT68"/>
  <c r="AK69"/>
  <c r="AL69"/>
  <c r="AM69" s="1"/>
  <c r="AR69"/>
  <c r="AT69"/>
  <c r="AK70"/>
  <c r="AL70"/>
  <c r="AM70" s="1"/>
  <c r="AR70"/>
  <c r="AT70"/>
  <c r="AK71"/>
  <c r="AL71"/>
  <c r="AM71" s="1"/>
  <c r="AR71"/>
  <c r="AT71"/>
  <c r="O71" s="1"/>
  <c r="AK72"/>
  <c r="AL72"/>
  <c r="AM72" s="1"/>
  <c r="AR72"/>
  <c r="AT72"/>
  <c r="AK73"/>
  <c r="AL73"/>
  <c r="AM73" s="1"/>
  <c r="AR73"/>
  <c r="AT73"/>
  <c r="O73" s="1"/>
  <c r="AK74"/>
  <c r="AL74"/>
  <c r="AM74" s="1"/>
  <c r="AR74"/>
  <c r="AT74"/>
  <c r="AK75"/>
  <c r="AL75"/>
  <c r="AM75" s="1"/>
  <c r="AR75"/>
  <c r="AT75"/>
  <c r="AK76"/>
  <c r="AL76"/>
  <c r="AM76" s="1"/>
  <c r="AR76"/>
  <c r="AT76"/>
  <c r="AK77"/>
  <c r="AL77"/>
  <c r="AM77" s="1"/>
  <c r="AR77"/>
  <c r="AT77"/>
  <c r="O77" s="1"/>
  <c r="AK78"/>
  <c r="AL78"/>
  <c r="AM78" s="1"/>
  <c r="AR78"/>
  <c r="AT78"/>
  <c r="AK79"/>
  <c r="AL79"/>
  <c r="AM79" s="1"/>
  <c r="AR79"/>
  <c r="AT79"/>
  <c r="AK80"/>
  <c r="AL80"/>
  <c r="AM80" s="1"/>
  <c r="AR80"/>
  <c r="AT80"/>
  <c r="AK81"/>
  <c r="AL81"/>
  <c r="AM81" s="1"/>
  <c r="AR81"/>
  <c r="AT81"/>
  <c r="AK82"/>
  <c r="AL82"/>
  <c r="AM82" s="1"/>
  <c r="AR82"/>
  <c r="AT82"/>
  <c r="AK83"/>
  <c r="AL83"/>
  <c r="AM83" s="1"/>
  <c r="AR83"/>
  <c r="AT83"/>
  <c r="O83" s="1"/>
  <c r="AK84"/>
  <c r="AL84"/>
  <c r="AM84" s="1"/>
  <c r="AR84"/>
  <c r="AT84"/>
  <c r="AK85"/>
  <c r="AL85"/>
  <c r="AM85" s="1"/>
  <c r="AR85"/>
  <c r="AT85"/>
  <c r="AK86"/>
  <c r="AL86"/>
  <c r="AM86" s="1"/>
  <c r="AR86"/>
  <c r="AT86"/>
  <c r="AK87"/>
  <c r="AL87"/>
  <c r="AM87" s="1"/>
  <c r="AR87"/>
  <c r="AT87"/>
  <c r="AK88"/>
  <c r="AL88"/>
  <c r="AM88" s="1"/>
  <c r="AR88"/>
  <c r="AT88"/>
  <c r="AK89"/>
  <c r="AL89"/>
  <c r="AM89" s="1"/>
  <c r="AR89"/>
  <c r="AT89"/>
  <c r="AK90"/>
  <c r="AL90"/>
  <c r="AM90" s="1"/>
  <c r="AR90"/>
  <c r="AT90"/>
  <c r="AK91"/>
  <c r="AL91"/>
  <c r="AM91" s="1"/>
  <c r="AR91"/>
  <c r="AT91"/>
  <c r="O91" s="1"/>
  <c r="AK92"/>
  <c r="AL92"/>
  <c r="AM92" s="1"/>
  <c r="AR92"/>
  <c r="AT92"/>
  <c r="AK93"/>
  <c r="AL93"/>
  <c r="AM93" s="1"/>
  <c r="AR93"/>
  <c r="AT93"/>
  <c r="O93" s="1"/>
  <c r="AK94"/>
  <c r="AL94"/>
  <c r="AM94" s="1"/>
  <c r="AR94"/>
  <c r="AT94"/>
  <c r="AK95"/>
  <c r="AL95"/>
  <c r="AM95" s="1"/>
  <c r="AR95"/>
  <c r="AT95"/>
  <c r="O95" s="1"/>
  <c r="AK96"/>
  <c r="AL96"/>
  <c r="AM96" s="1"/>
  <c r="AR96"/>
  <c r="AT96"/>
  <c r="AK97"/>
  <c r="AL97"/>
  <c r="AM97" s="1"/>
  <c r="AR97"/>
  <c r="AT97"/>
  <c r="AK98"/>
  <c r="AL98"/>
  <c r="AM98" s="1"/>
  <c r="AR98"/>
  <c r="AT98"/>
  <c r="AK99"/>
  <c r="AL99"/>
  <c r="AM99" s="1"/>
  <c r="AR99"/>
  <c r="AT99"/>
  <c r="AK100"/>
  <c r="AL100"/>
  <c r="AM100" s="1"/>
  <c r="AR100"/>
  <c r="AT100"/>
  <c r="AK101"/>
  <c r="AL101"/>
  <c r="AM101" s="1"/>
  <c r="AR101"/>
  <c r="AT101"/>
  <c r="AK102"/>
  <c r="AL102"/>
  <c r="AM102" s="1"/>
  <c r="AR102"/>
  <c r="AT102"/>
  <c r="AK103"/>
  <c r="AL103"/>
  <c r="AM103" s="1"/>
  <c r="AR103"/>
  <c r="AT103"/>
  <c r="AK104"/>
  <c r="AL104"/>
  <c r="AM104" s="1"/>
  <c r="AR104"/>
  <c r="AT104"/>
  <c r="AK105"/>
  <c r="AL105"/>
  <c r="AM105" s="1"/>
  <c r="AR105"/>
  <c r="AT105"/>
  <c r="AK106"/>
  <c r="AL106"/>
  <c r="AM106" s="1"/>
  <c r="AR106"/>
  <c r="AT106"/>
  <c r="AK107"/>
  <c r="AL107"/>
  <c r="AM107" s="1"/>
  <c r="AR107"/>
  <c r="AT107"/>
  <c r="AK108"/>
  <c r="AL108"/>
  <c r="AM108" s="1"/>
  <c r="AR108"/>
  <c r="AT108"/>
  <c r="AK109"/>
  <c r="AL109"/>
  <c r="AM109" s="1"/>
  <c r="AR109"/>
  <c r="AT109"/>
  <c r="AK110"/>
  <c r="AL110"/>
  <c r="AM110" s="1"/>
  <c r="AR110"/>
  <c r="AT110"/>
  <c r="AK111"/>
  <c r="AL111"/>
  <c r="AM111" s="1"/>
  <c r="AR111"/>
  <c r="AT111"/>
  <c r="O111" s="1"/>
  <c r="AK112"/>
  <c r="AL112"/>
  <c r="AM112" s="1"/>
  <c r="AR112"/>
  <c r="AT112"/>
  <c r="O112" s="1"/>
  <c r="AK113"/>
  <c r="AL113"/>
  <c r="AM113" s="1"/>
  <c r="AR113"/>
  <c r="AT113"/>
  <c r="AK114"/>
  <c r="AL114"/>
  <c r="AM114" s="1"/>
  <c r="AR114"/>
  <c r="AT114"/>
  <c r="AK115"/>
  <c r="AL115"/>
  <c r="AM115" s="1"/>
  <c r="AR115"/>
  <c r="AT115"/>
  <c r="O115" s="1"/>
  <c r="AK116"/>
  <c r="AL116"/>
  <c r="AM116" s="1"/>
  <c r="AR116"/>
  <c r="AT116"/>
  <c r="AK117"/>
  <c r="AL117"/>
  <c r="AM117" s="1"/>
  <c r="AR117"/>
  <c r="AT117"/>
  <c r="AK118"/>
  <c r="AL118"/>
  <c r="AM118" s="1"/>
  <c r="AR118"/>
  <c r="AT118"/>
  <c r="AK119"/>
  <c r="AL119"/>
  <c r="AM119" s="1"/>
  <c r="AR119"/>
  <c r="AT119"/>
  <c r="AK120"/>
  <c r="AL120"/>
  <c r="AM120" s="1"/>
  <c r="AR120"/>
  <c r="AT120"/>
  <c r="AK121"/>
  <c r="AL121"/>
  <c r="AM121" s="1"/>
  <c r="AR121"/>
  <c r="AT121"/>
  <c r="O121" s="1"/>
  <c r="AK122"/>
  <c r="AL122"/>
  <c r="AM122" s="1"/>
  <c r="AR122"/>
  <c r="AT122"/>
  <c r="AK123"/>
  <c r="AL123"/>
  <c r="AM123" s="1"/>
  <c r="AR123"/>
  <c r="AT123"/>
  <c r="O123" s="1"/>
  <c r="AK124"/>
  <c r="AL124"/>
  <c r="AM124" s="1"/>
  <c r="AR124"/>
  <c r="AT124"/>
  <c r="AK125"/>
  <c r="AL125"/>
  <c r="AM125" s="1"/>
  <c r="AR125"/>
  <c r="AT125"/>
  <c r="AK126"/>
  <c r="AL126"/>
  <c r="AM126" s="1"/>
  <c r="AR126"/>
  <c r="AT126"/>
  <c r="AK127"/>
  <c r="AL127"/>
  <c r="AM127" s="1"/>
  <c r="AR127"/>
  <c r="AT127"/>
  <c r="AK128"/>
  <c r="AL128"/>
  <c r="AM128" s="1"/>
  <c r="AR128"/>
  <c r="AT128"/>
  <c r="AK129"/>
  <c r="AL129"/>
  <c r="AM129" s="1"/>
  <c r="AR129"/>
  <c r="AT129"/>
  <c r="AK130"/>
  <c r="AL130"/>
  <c r="AM130" s="1"/>
  <c r="AR130"/>
  <c r="AT130"/>
  <c r="AK131"/>
  <c r="AL131"/>
  <c r="AM131" s="1"/>
  <c r="AR131"/>
  <c r="AT131"/>
  <c r="O131" s="1"/>
  <c r="AK132"/>
  <c r="AL132"/>
  <c r="AM132" s="1"/>
  <c r="AR132"/>
  <c r="AT132"/>
  <c r="AK133"/>
  <c r="AL133"/>
  <c r="AM133" s="1"/>
  <c r="AR133"/>
  <c r="AT133"/>
  <c r="AK134"/>
  <c r="AL134"/>
  <c r="AM134" s="1"/>
  <c r="AR134"/>
  <c r="AT134"/>
  <c r="AK135"/>
  <c r="AL135"/>
  <c r="AM135" s="1"/>
  <c r="AR135"/>
  <c r="AT135"/>
  <c r="AK136"/>
  <c r="AL136"/>
  <c r="AM136" s="1"/>
  <c r="AR136"/>
  <c r="AT136"/>
  <c r="AK137"/>
  <c r="AL137"/>
  <c r="AM137" s="1"/>
  <c r="AR137"/>
  <c r="AT137"/>
  <c r="O137" s="1"/>
  <c r="AK138"/>
  <c r="AL138"/>
  <c r="AM138" s="1"/>
  <c r="AR138"/>
  <c r="AT138"/>
  <c r="AK139"/>
  <c r="AL139"/>
  <c r="AM139" s="1"/>
  <c r="AR139"/>
  <c r="AT139"/>
  <c r="AK140"/>
  <c r="AL140"/>
  <c r="AM140" s="1"/>
  <c r="AR140"/>
  <c r="AT140"/>
  <c r="AK141"/>
  <c r="AL141"/>
  <c r="AM141" s="1"/>
  <c r="AR141"/>
  <c r="AT141"/>
  <c r="AK142"/>
  <c r="AL142"/>
  <c r="AM142" s="1"/>
  <c r="AR142"/>
  <c r="AT142"/>
  <c r="AK143"/>
  <c r="AL143"/>
  <c r="AM143" s="1"/>
  <c r="AR143"/>
  <c r="AT143"/>
  <c r="AK144"/>
  <c r="AL144"/>
  <c r="AM144" s="1"/>
  <c r="AR144"/>
  <c r="AT144"/>
  <c r="AK145"/>
  <c r="AL145"/>
  <c r="AM145" s="1"/>
  <c r="AR145"/>
  <c r="AT145"/>
  <c r="AK146"/>
  <c r="AL146"/>
  <c r="AM146" s="1"/>
  <c r="AR146"/>
  <c r="AT146"/>
  <c r="AK147"/>
  <c r="AL147"/>
  <c r="AM147" s="1"/>
  <c r="AR147"/>
  <c r="AT147"/>
  <c r="AK148"/>
  <c r="AL148"/>
  <c r="AM148" s="1"/>
  <c r="AR148"/>
  <c r="AT148"/>
  <c r="AK149"/>
  <c r="AL149"/>
  <c r="AM149" s="1"/>
  <c r="AR149"/>
  <c r="AT149"/>
  <c r="AK150"/>
  <c r="AL150"/>
  <c r="AM150" s="1"/>
  <c r="AR150"/>
  <c r="AT150"/>
  <c r="AK151"/>
  <c r="AL151"/>
  <c r="AM151" s="1"/>
  <c r="AR151"/>
  <c r="AT151"/>
  <c r="AK152"/>
  <c r="AL152"/>
  <c r="AM152" s="1"/>
  <c r="AR152"/>
  <c r="AT152"/>
  <c r="AK153"/>
  <c r="AL153"/>
  <c r="AM153" s="1"/>
  <c r="AR153"/>
  <c r="AT153"/>
  <c r="AK154"/>
  <c r="AL154"/>
  <c r="AM154" s="1"/>
  <c r="AR154"/>
  <c r="AT154"/>
  <c r="AK155"/>
  <c r="AL155"/>
  <c r="AM155" s="1"/>
  <c r="AR155"/>
  <c r="AT155"/>
  <c r="AK156"/>
  <c r="AL156"/>
  <c r="AM156" s="1"/>
  <c r="AR156"/>
  <c r="AT156"/>
  <c r="AK157"/>
  <c r="AL157"/>
  <c r="AM157" s="1"/>
  <c r="AR157"/>
  <c r="AT157"/>
  <c r="AK158"/>
  <c r="AL158"/>
  <c r="AM158" s="1"/>
  <c r="AR158"/>
  <c r="AT158"/>
  <c r="AK159"/>
  <c r="AL159"/>
  <c r="AM159" s="1"/>
  <c r="AR159"/>
  <c r="AT159"/>
  <c r="AK160"/>
  <c r="AL160"/>
  <c r="AM160" s="1"/>
  <c r="AR160"/>
  <c r="AT160"/>
  <c r="AK161"/>
  <c r="AL161"/>
  <c r="AM161" s="1"/>
  <c r="AR161"/>
  <c r="AT161"/>
  <c r="AK162"/>
  <c r="AL162"/>
  <c r="AM162" s="1"/>
  <c r="AR162"/>
  <c r="AT162"/>
  <c r="AK163"/>
  <c r="AL163"/>
  <c r="AM163" s="1"/>
  <c r="AR163"/>
  <c r="AT163"/>
  <c r="AK164"/>
  <c r="AL164"/>
  <c r="AM164" s="1"/>
  <c r="AR164"/>
  <c r="AT164"/>
  <c r="AK165"/>
  <c r="AL165"/>
  <c r="AM165" s="1"/>
  <c r="AR165"/>
  <c r="AT165"/>
  <c r="AK166"/>
  <c r="AL166"/>
  <c r="AM166" s="1"/>
  <c r="AR166"/>
  <c r="AT166"/>
  <c r="AK167"/>
  <c r="AL167"/>
  <c r="AM167" s="1"/>
  <c r="AR167"/>
  <c r="AT167"/>
  <c r="O167" s="1"/>
  <c r="AK168"/>
  <c r="AL168"/>
  <c r="AM168" s="1"/>
  <c r="AR168"/>
  <c r="AT168"/>
  <c r="AK169"/>
  <c r="AL169"/>
  <c r="AM169" s="1"/>
  <c r="AR169"/>
  <c r="AT169"/>
  <c r="AK170"/>
  <c r="AL170"/>
  <c r="AM170" s="1"/>
  <c r="AR170"/>
  <c r="AT170"/>
  <c r="AK171"/>
  <c r="AL171"/>
  <c r="AM171" s="1"/>
  <c r="AR171"/>
  <c r="AT171"/>
  <c r="O171" s="1"/>
  <c r="AK172"/>
  <c r="AL172"/>
  <c r="AM172" s="1"/>
  <c r="AR172"/>
  <c r="AT172"/>
  <c r="AK173"/>
  <c r="AL173"/>
  <c r="AM173" s="1"/>
  <c r="AR173"/>
  <c r="AT173"/>
  <c r="AK174"/>
  <c r="AL174"/>
  <c r="AM174" s="1"/>
  <c r="AR174"/>
  <c r="AT174"/>
  <c r="AK175"/>
  <c r="AL175"/>
  <c r="AM175" s="1"/>
  <c r="AR175"/>
  <c r="AT175"/>
  <c r="O175" s="1"/>
  <c r="AK176"/>
  <c r="AL176"/>
  <c r="AM176" s="1"/>
  <c r="AR176"/>
  <c r="AT176"/>
  <c r="AK177"/>
  <c r="AL177"/>
  <c r="AM177" s="1"/>
  <c r="AR177"/>
  <c r="AT177"/>
  <c r="AK178"/>
  <c r="AL178"/>
  <c r="AM178" s="1"/>
  <c r="AR178"/>
  <c r="AT178"/>
  <c r="AK179"/>
  <c r="AL179"/>
  <c r="AM179" s="1"/>
  <c r="AR179"/>
  <c r="AT179"/>
  <c r="AK180"/>
  <c r="AL180"/>
  <c r="AM180" s="1"/>
  <c r="AR180"/>
  <c r="AT180"/>
  <c r="AK181"/>
  <c r="AL181"/>
  <c r="AM181" s="1"/>
  <c r="AR181"/>
  <c r="AT181"/>
  <c r="O181" s="1"/>
  <c r="AK182"/>
  <c r="AL182"/>
  <c r="AM182" s="1"/>
  <c r="AR182"/>
  <c r="AT182"/>
  <c r="AK183"/>
  <c r="AL183"/>
  <c r="AM183" s="1"/>
  <c r="AR183"/>
  <c r="AT183"/>
  <c r="O183" s="1"/>
  <c r="AK184"/>
  <c r="AL184"/>
  <c r="AM184" s="1"/>
  <c r="AR184"/>
  <c r="AT184"/>
  <c r="AK185"/>
  <c r="AL185"/>
  <c r="AM185" s="1"/>
  <c r="AR185"/>
  <c r="AT185"/>
  <c r="AK186"/>
  <c r="AL186"/>
  <c r="AM186" s="1"/>
  <c r="AR186"/>
  <c r="AT186"/>
  <c r="AK187"/>
  <c r="AL187"/>
  <c r="AM187" s="1"/>
  <c r="AR187"/>
  <c r="AT187"/>
  <c r="AK188"/>
  <c r="AL188"/>
  <c r="AM188" s="1"/>
  <c r="AR188"/>
  <c r="AT188"/>
  <c r="O188" s="1"/>
  <c r="AK189"/>
  <c r="AL189"/>
  <c r="AM189" s="1"/>
  <c r="AR189"/>
  <c r="AT189"/>
  <c r="AK190"/>
  <c r="AL190"/>
  <c r="AM190" s="1"/>
  <c r="AR190"/>
  <c r="AT190"/>
  <c r="AK191"/>
  <c r="AL191"/>
  <c r="AM191" s="1"/>
  <c r="AR191"/>
  <c r="AT191"/>
  <c r="AK192"/>
  <c r="AL192"/>
  <c r="AM192" s="1"/>
  <c r="AR192"/>
  <c r="AT192"/>
  <c r="AK193"/>
  <c r="AL193"/>
  <c r="AM193" s="1"/>
  <c r="AR193"/>
  <c r="AT193"/>
  <c r="AK194"/>
  <c r="AL194"/>
  <c r="AM194" s="1"/>
  <c r="AR194"/>
  <c r="AT194"/>
  <c r="O194" s="1"/>
  <c r="AK195"/>
  <c r="AL195"/>
  <c r="AM195" s="1"/>
  <c r="AR195"/>
  <c r="AT195"/>
  <c r="AK196"/>
  <c r="AL196"/>
  <c r="AM196" s="1"/>
  <c r="AR196"/>
  <c r="AT196"/>
  <c r="AK197"/>
  <c r="AL197"/>
  <c r="AM197" s="1"/>
  <c r="AR197"/>
  <c r="AT197"/>
  <c r="O197" s="1"/>
  <c r="AK198"/>
  <c r="AL198"/>
  <c r="AM198" s="1"/>
  <c r="AR198"/>
  <c r="AT198"/>
  <c r="AK199"/>
  <c r="AL199"/>
  <c r="AM199" s="1"/>
  <c r="AR199"/>
  <c r="AT199"/>
  <c r="AK200"/>
  <c r="AL200"/>
  <c r="AM200" s="1"/>
  <c r="AR200"/>
  <c r="AT200"/>
  <c r="AK201"/>
  <c r="AL201"/>
  <c r="AM201" s="1"/>
  <c r="AR201"/>
  <c r="AT201"/>
  <c r="AK202"/>
  <c r="AL202"/>
  <c r="AM202" s="1"/>
  <c r="AR202"/>
  <c r="AT202"/>
  <c r="AK203"/>
  <c r="AL203"/>
  <c r="AM203" s="1"/>
  <c r="AR203"/>
  <c r="AT203"/>
  <c r="AK204"/>
  <c r="AL204"/>
  <c r="AM204" s="1"/>
  <c r="AR204"/>
  <c r="AT204"/>
  <c r="AK205"/>
  <c r="AL205"/>
  <c r="AM205" s="1"/>
  <c r="AR205"/>
  <c r="AT205"/>
  <c r="AK206"/>
  <c r="AL206"/>
  <c r="AM206" s="1"/>
  <c r="AR206"/>
  <c r="AT206"/>
  <c r="AK207"/>
  <c r="AL207"/>
  <c r="AM207" s="1"/>
  <c r="AR207"/>
  <c r="AT207"/>
  <c r="AK208"/>
  <c r="AL208"/>
  <c r="AM208" s="1"/>
  <c r="AR208"/>
  <c r="AT208"/>
  <c r="O208" s="1"/>
  <c r="AK209"/>
  <c r="AL209"/>
  <c r="AM209" s="1"/>
  <c r="AR209"/>
  <c r="AT209"/>
  <c r="O209" s="1"/>
  <c r="AK210"/>
  <c r="AL210"/>
  <c r="AM210" s="1"/>
  <c r="AR210"/>
  <c r="AT210"/>
  <c r="AK211"/>
  <c r="AL211"/>
  <c r="AM211" s="1"/>
  <c r="AR211"/>
  <c r="AT211"/>
  <c r="AK212"/>
  <c r="AL212"/>
  <c r="AM212" s="1"/>
  <c r="AR212"/>
  <c r="AT212"/>
  <c r="O212" s="1"/>
  <c r="AK213"/>
  <c r="AL213"/>
  <c r="AM213" s="1"/>
  <c r="AR213"/>
  <c r="AT213"/>
  <c r="AK214"/>
  <c r="AL214"/>
  <c r="AM214" s="1"/>
  <c r="AR214"/>
  <c r="AT214"/>
  <c r="AK215"/>
  <c r="AL215"/>
  <c r="AM215" s="1"/>
  <c r="AR215"/>
  <c r="AT215"/>
  <c r="O215" s="1"/>
  <c r="AK216"/>
  <c r="AL216"/>
  <c r="AM216" s="1"/>
  <c r="AR216"/>
  <c r="AT216"/>
  <c r="AK217"/>
  <c r="AL217"/>
  <c r="AM217" s="1"/>
  <c r="AR217"/>
  <c r="AT217"/>
  <c r="AK218"/>
  <c r="AL218"/>
  <c r="AM218" s="1"/>
  <c r="AR218"/>
  <c r="AT218"/>
  <c r="AK219"/>
  <c r="AL219"/>
  <c r="AM219" s="1"/>
  <c r="AR219"/>
  <c r="AT219"/>
  <c r="AK220"/>
  <c r="AL220"/>
  <c r="AM220" s="1"/>
  <c r="AR220"/>
  <c r="AT220"/>
  <c r="AK221"/>
  <c r="AL221"/>
  <c r="AM221" s="1"/>
  <c r="AR221"/>
  <c r="AT221"/>
  <c r="AK222"/>
  <c r="AL222"/>
  <c r="AM222" s="1"/>
  <c r="AR222"/>
  <c r="AT222"/>
  <c r="AK223"/>
  <c r="AL223"/>
  <c r="AM223" s="1"/>
  <c r="AR223"/>
  <c r="AT223"/>
  <c r="AK224"/>
  <c r="AL224"/>
  <c r="AM224" s="1"/>
  <c r="AR224"/>
  <c r="AT224"/>
  <c r="O224" s="1"/>
  <c r="AK225"/>
  <c r="AL225"/>
  <c r="AM225" s="1"/>
  <c r="AR225"/>
  <c r="AT225"/>
  <c r="AK226"/>
  <c r="AL226"/>
  <c r="AM226" s="1"/>
  <c r="AR226"/>
  <c r="AT226"/>
  <c r="AK227"/>
  <c r="AL227"/>
  <c r="AM227" s="1"/>
  <c r="AR227"/>
  <c r="AT227"/>
  <c r="O227" s="1"/>
  <c r="AK228"/>
  <c r="AL228"/>
  <c r="AM228" s="1"/>
  <c r="AR228"/>
  <c r="AT228"/>
  <c r="AK229"/>
  <c r="AL229"/>
  <c r="AM229" s="1"/>
  <c r="AR229"/>
  <c r="AT229"/>
  <c r="AK230"/>
  <c r="AL230"/>
  <c r="AM230" s="1"/>
  <c r="AR230"/>
  <c r="AT230"/>
  <c r="O230" s="1"/>
  <c r="AK231"/>
  <c r="AL231"/>
  <c r="AM231" s="1"/>
  <c r="AR231"/>
  <c r="AT231"/>
  <c r="O231" s="1"/>
  <c r="AK232"/>
  <c r="AL232"/>
  <c r="AM232" s="1"/>
  <c r="AR232"/>
  <c r="AT232"/>
  <c r="AK233"/>
  <c r="AL233"/>
  <c r="AM233" s="1"/>
  <c r="AR233"/>
  <c r="AT233"/>
  <c r="AK234"/>
  <c r="AL234"/>
  <c r="AM234" s="1"/>
  <c r="AR234"/>
  <c r="AT234"/>
  <c r="O234" s="1"/>
  <c r="AK235"/>
  <c r="AL235"/>
  <c r="AM235" s="1"/>
  <c r="AR235"/>
  <c r="AT235"/>
  <c r="AK236"/>
  <c r="AL236"/>
  <c r="AM236" s="1"/>
  <c r="AR236"/>
  <c r="AT236"/>
  <c r="AK237"/>
  <c r="AL237"/>
  <c r="AM237" s="1"/>
  <c r="AR237"/>
  <c r="AT237"/>
  <c r="AK238"/>
  <c r="AL238"/>
  <c r="AM238" s="1"/>
  <c r="AR238"/>
  <c r="AT238"/>
  <c r="AK239"/>
  <c r="AL239"/>
  <c r="AM239" s="1"/>
  <c r="AR239"/>
  <c r="AT239"/>
  <c r="AK240"/>
  <c r="AL240"/>
  <c r="AM240" s="1"/>
  <c r="AR240"/>
  <c r="AT240"/>
  <c r="AK241"/>
  <c r="AL241"/>
  <c r="AM241" s="1"/>
  <c r="AR241"/>
  <c r="AT241"/>
  <c r="AK242"/>
  <c r="AL242"/>
  <c r="AM242" s="1"/>
  <c r="AR242"/>
  <c r="AT242"/>
  <c r="AK243"/>
  <c r="AL243"/>
  <c r="AM243" s="1"/>
  <c r="AR243"/>
  <c r="AT243"/>
  <c r="AK244"/>
  <c r="AL244"/>
  <c r="AM244" s="1"/>
  <c r="AR244"/>
  <c r="AT244"/>
  <c r="AK245"/>
  <c r="AL245"/>
  <c r="AM245" s="1"/>
  <c r="AR245"/>
  <c r="AT245"/>
  <c r="AK246"/>
  <c r="AL246"/>
  <c r="AM246" s="1"/>
  <c r="AR246"/>
  <c r="AT246"/>
  <c r="AK247"/>
  <c r="AL247"/>
  <c r="AM247" s="1"/>
  <c r="AR247"/>
  <c r="AT247"/>
  <c r="AK248"/>
  <c r="AL248"/>
  <c r="AM248" s="1"/>
  <c r="AR248"/>
  <c r="AT248"/>
  <c r="AK249"/>
  <c r="AL249"/>
  <c r="AM249" s="1"/>
  <c r="AR249"/>
  <c r="AT249"/>
  <c r="AK250"/>
  <c r="AL250"/>
  <c r="AM250" s="1"/>
  <c r="AR250"/>
  <c r="AT250"/>
  <c r="AK251"/>
  <c r="AL251"/>
  <c r="AM251" s="1"/>
  <c r="AR251"/>
  <c r="AT251"/>
  <c r="AK252"/>
  <c r="AL252"/>
  <c r="AM252" s="1"/>
  <c r="AR252"/>
  <c r="AT252"/>
  <c r="O252" s="1"/>
  <c r="AK253"/>
  <c r="AL253"/>
  <c r="AM253" s="1"/>
  <c r="AR253"/>
  <c r="AT253"/>
  <c r="AK254"/>
  <c r="AL254"/>
  <c r="AM254" s="1"/>
  <c r="AR254"/>
  <c r="AT254"/>
  <c r="AK255"/>
  <c r="AL255"/>
  <c r="AM255" s="1"/>
  <c r="AR255"/>
  <c r="AT255"/>
  <c r="AK256"/>
  <c r="AL256"/>
  <c r="AM256" s="1"/>
  <c r="AR256"/>
  <c r="AT256"/>
  <c r="AK257"/>
  <c r="AL257"/>
  <c r="AM257" s="1"/>
  <c r="AR257"/>
  <c r="AT257"/>
  <c r="AK258"/>
  <c r="AL258"/>
  <c r="AM258" s="1"/>
  <c r="AR258"/>
  <c r="AT258"/>
  <c r="O258" s="1"/>
  <c r="AK259"/>
  <c r="AL259"/>
  <c r="AM259" s="1"/>
  <c r="AR259"/>
  <c r="AT259"/>
  <c r="O259" s="1"/>
  <c r="AK260"/>
  <c r="AL260"/>
  <c r="AM260" s="1"/>
  <c r="AR260"/>
  <c r="AT260"/>
  <c r="AK261"/>
  <c r="AL261"/>
  <c r="AM261" s="1"/>
  <c r="AR261"/>
  <c r="AT261"/>
  <c r="AK262"/>
  <c r="AL262"/>
  <c r="AM262" s="1"/>
  <c r="AR262"/>
  <c r="AT262"/>
  <c r="AK263"/>
  <c r="AL263"/>
  <c r="AM263" s="1"/>
  <c r="AR263"/>
  <c r="AT263"/>
  <c r="AK264"/>
  <c r="AL264"/>
  <c r="AM264" s="1"/>
  <c r="AR264"/>
  <c r="AT264"/>
  <c r="O264" s="1"/>
  <c r="AK265"/>
  <c r="AL265"/>
  <c r="AM265" s="1"/>
  <c r="AR265"/>
  <c r="AT265"/>
  <c r="AK266"/>
  <c r="AL266"/>
  <c r="AM266" s="1"/>
  <c r="AR266"/>
  <c r="AT266"/>
  <c r="AK267"/>
  <c r="AL267"/>
  <c r="AM267" s="1"/>
  <c r="AR267"/>
  <c r="AT267"/>
  <c r="AK268"/>
  <c r="AL268"/>
  <c r="AM268" s="1"/>
  <c r="AR268"/>
  <c r="AT268"/>
  <c r="AK269"/>
  <c r="AL269"/>
  <c r="AM269" s="1"/>
  <c r="AR269"/>
  <c r="AT269"/>
  <c r="AK270"/>
  <c r="AL270"/>
  <c r="AM270" s="1"/>
  <c r="AR270"/>
  <c r="AT270"/>
  <c r="AK271"/>
  <c r="AL271"/>
  <c r="AM271" s="1"/>
  <c r="AR271"/>
  <c r="AT271"/>
  <c r="AK272"/>
  <c r="AL272"/>
  <c r="AM272" s="1"/>
  <c r="AR272"/>
  <c r="AT272"/>
  <c r="AK273"/>
  <c r="AL273"/>
  <c r="AM273" s="1"/>
  <c r="AR273"/>
  <c r="AT273"/>
  <c r="AK274"/>
  <c r="AL274"/>
  <c r="AM274" s="1"/>
  <c r="AR274"/>
  <c r="AT274"/>
  <c r="AK275"/>
  <c r="AL275"/>
  <c r="AM275" s="1"/>
  <c r="AR275"/>
  <c r="AT275"/>
  <c r="AK276"/>
  <c r="AL276"/>
  <c r="AM276" s="1"/>
  <c r="AR276"/>
  <c r="AT276"/>
  <c r="AK277"/>
  <c r="AL277"/>
  <c r="AM277" s="1"/>
  <c r="AR277"/>
  <c r="AT277"/>
  <c r="AK278"/>
  <c r="AL278"/>
  <c r="AM278" s="1"/>
  <c r="AR278"/>
  <c r="AT278"/>
  <c r="AK279"/>
  <c r="AL279"/>
  <c r="AM279" s="1"/>
  <c r="AR279"/>
  <c r="AT279"/>
  <c r="O279" s="1"/>
  <c r="AK280"/>
  <c r="AL280"/>
  <c r="AM280" s="1"/>
  <c r="AR280"/>
  <c r="AT280"/>
  <c r="O280" s="1"/>
  <c r="AK281"/>
  <c r="AL281"/>
  <c r="AM281" s="1"/>
  <c r="AR281"/>
  <c r="AT281"/>
  <c r="AK282"/>
  <c r="AL282"/>
  <c r="AM282" s="1"/>
  <c r="AR282"/>
  <c r="AT282"/>
  <c r="AK283"/>
  <c r="AL283"/>
  <c r="AM283" s="1"/>
  <c r="AR283"/>
  <c r="AT283"/>
  <c r="AK284"/>
  <c r="AL284"/>
  <c r="AM284" s="1"/>
  <c r="AR284"/>
  <c r="AT284"/>
  <c r="AK285"/>
  <c r="AL285"/>
  <c r="AM285" s="1"/>
  <c r="AR285"/>
  <c r="AT285"/>
  <c r="O285" s="1"/>
  <c r="AK286"/>
  <c r="AL286"/>
  <c r="AM286" s="1"/>
  <c r="AR286"/>
  <c r="AT286"/>
  <c r="AK287"/>
  <c r="AL287"/>
  <c r="AM287" s="1"/>
  <c r="AR287"/>
  <c r="AT287"/>
  <c r="AK288"/>
  <c r="AL288"/>
  <c r="AM288" s="1"/>
  <c r="AR288"/>
  <c r="AT288"/>
  <c r="AK289"/>
  <c r="AL289"/>
  <c r="AM289" s="1"/>
  <c r="AR289"/>
  <c r="AT289"/>
  <c r="AK290"/>
  <c r="AL290"/>
  <c r="AM290" s="1"/>
  <c r="AR290"/>
  <c r="AT290"/>
  <c r="AK291"/>
  <c r="AL291"/>
  <c r="AM291" s="1"/>
  <c r="AR291"/>
  <c r="AT291"/>
  <c r="AK292"/>
  <c r="AL292"/>
  <c r="AM292" s="1"/>
  <c r="AR292"/>
  <c r="AT292"/>
  <c r="AK293"/>
  <c r="AL293"/>
  <c r="AM293"/>
  <c r="AR293"/>
  <c r="AT293"/>
  <c r="O293" s="1"/>
  <c r="AK294"/>
  <c r="AL294"/>
  <c r="AM294" s="1"/>
  <c r="AR294"/>
  <c r="AT294"/>
  <c r="AK295"/>
  <c r="AL295"/>
  <c r="AM295" s="1"/>
  <c r="AR295"/>
  <c r="AT295"/>
  <c r="O295" s="1"/>
  <c r="AK296"/>
  <c r="AL296"/>
  <c r="AM296" s="1"/>
  <c r="AR296"/>
  <c r="AT296"/>
  <c r="AK297"/>
  <c r="AL297"/>
  <c r="AM297" s="1"/>
  <c r="AR297"/>
  <c r="AT297"/>
  <c r="O297" s="1"/>
  <c r="AK298"/>
  <c r="AL298"/>
  <c r="AM298" s="1"/>
  <c r="AR298"/>
  <c r="AT298"/>
  <c r="O298" s="1"/>
  <c r="AK299"/>
  <c r="AL299"/>
  <c r="AM299" s="1"/>
  <c r="AR299"/>
  <c r="AT299"/>
  <c r="O299" s="1"/>
  <c r="AK300"/>
  <c r="AL300"/>
  <c r="AM300" s="1"/>
  <c r="AR300"/>
  <c r="AT300"/>
  <c r="O300" s="1"/>
  <c r="AK301"/>
  <c r="AL301"/>
  <c r="AM301" s="1"/>
  <c r="AR301"/>
  <c r="AT301"/>
  <c r="O301" s="1"/>
  <c r="AK302"/>
  <c r="AL302"/>
  <c r="AM302" s="1"/>
  <c r="AR302"/>
  <c r="AT302"/>
  <c r="O302" s="1"/>
  <c r="AK303"/>
  <c r="AL303"/>
  <c r="AM303" s="1"/>
  <c r="AR303"/>
  <c r="AT303"/>
  <c r="O303" s="1"/>
  <c r="AK304"/>
  <c r="AL304"/>
  <c r="AM304" s="1"/>
  <c r="AR304"/>
  <c r="AT304"/>
  <c r="AK305"/>
  <c r="AL305"/>
  <c r="AM305" s="1"/>
  <c r="AR305"/>
  <c r="AT305"/>
  <c r="AK306"/>
  <c r="AL306"/>
  <c r="AM306" s="1"/>
  <c r="AR306"/>
  <c r="AT306"/>
  <c r="O306" s="1"/>
  <c r="AK307"/>
  <c r="AL307"/>
  <c r="AM307" s="1"/>
  <c r="AR307"/>
  <c r="AT307"/>
  <c r="AK308"/>
  <c r="AL308"/>
  <c r="AM308" s="1"/>
  <c r="AR308"/>
  <c r="AT308"/>
  <c r="O308" s="1"/>
  <c r="AK309"/>
  <c r="AL309"/>
  <c r="AM309" s="1"/>
  <c r="AR309"/>
  <c r="AT309"/>
  <c r="O309" s="1"/>
  <c r="AK310"/>
  <c r="AL310"/>
  <c r="AM310" s="1"/>
  <c r="AR310"/>
  <c r="AT310"/>
  <c r="O310" s="1"/>
  <c r="AK311"/>
  <c r="AL311"/>
  <c r="AM311" s="1"/>
  <c r="AR311"/>
  <c r="L311" s="1"/>
  <c r="AT311"/>
  <c r="AK312"/>
  <c r="AL312"/>
  <c r="AM312" s="1"/>
  <c r="AR312"/>
  <c r="AT312"/>
  <c r="O312" s="1"/>
  <c r="AK313"/>
  <c r="AL313"/>
  <c r="AM313" s="1"/>
  <c r="AR313"/>
  <c r="AT313"/>
  <c r="O313" s="1"/>
  <c r="AK314"/>
  <c r="AL314"/>
  <c r="AM314" s="1"/>
  <c r="AR314"/>
  <c r="L314" s="1"/>
  <c r="AT314"/>
  <c r="O314" s="1"/>
  <c r="AK315"/>
  <c r="AL315"/>
  <c r="AM315" s="1"/>
  <c r="AR315"/>
  <c r="AT315"/>
  <c r="AK316"/>
  <c r="AL316"/>
  <c r="AM316" s="1"/>
  <c r="AR316"/>
  <c r="AT316"/>
  <c r="AK317"/>
  <c r="AL317"/>
  <c r="AM317" s="1"/>
  <c r="AR317"/>
  <c r="AT317"/>
  <c r="O317" s="1"/>
  <c r="AK318"/>
  <c r="AL318"/>
  <c r="AM318" s="1"/>
  <c r="AR318"/>
  <c r="AT318"/>
  <c r="O318" s="1"/>
  <c r="AK319"/>
  <c r="AL319"/>
  <c r="AM319" s="1"/>
  <c r="AR319"/>
  <c r="AT319"/>
  <c r="O319" s="1"/>
  <c r="AK320"/>
  <c r="AL320"/>
  <c r="AM320" s="1"/>
  <c r="AR320"/>
  <c r="AT320"/>
  <c r="O320" s="1"/>
  <c r="AK321"/>
  <c r="AL321"/>
  <c r="AM321" s="1"/>
  <c r="AR321"/>
  <c r="AT321"/>
  <c r="O321" s="1"/>
  <c r="AK322"/>
  <c r="AL322"/>
  <c r="AM322" s="1"/>
  <c r="AR322"/>
  <c r="AT322"/>
  <c r="O322" s="1"/>
  <c r="AK323"/>
  <c r="AL323"/>
  <c r="AM323" s="1"/>
  <c r="AR323"/>
  <c r="AT323"/>
  <c r="O323" s="1"/>
  <c r="AK324"/>
  <c r="AL324"/>
  <c r="AM324" s="1"/>
  <c r="AR324"/>
  <c r="AT324"/>
  <c r="O324" s="1"/>
  <c r="AK325"/>
  <c r="AL325"/>
  <c r="AM325" s="1"/>
  <c r="AR325"/>
  <c r="AT325"/>
  <c r="O325" s="1"/>
  <c r="AK326"/>
  <c r="AL326"/>
  <c r="AM326" s="1"/>
  <c r="AR326"/>
  <c r="AT326"/>
  <c r="O326" s="1"/>
  <c r="AK327"/>
  <c r="AL327"/>
  <c r="AM327" s="1"/>
  <c r="AR327"/>
  <c r="L327" s="1"/>
  <c r="AT327"/>
  <c r="O327" s="1"/>
  <c r="AK328"/>
  <c r="AL328"/>
  <c r="AM328" s="1"/>
  <c r="AR328"/>
  <c r="L328" s="1"/>
  <c r="AT328"/>
  <c r="O328" s="1"/>
  <c r="AK329"/>
  <c r="AL329"/>
  <c r="AM329" s="1"/>
  <c r="AR329"/>
  <c r="AT329"/>
  <c r="AK330"/>
  <c r="AL330"/>
  <c r="AM330" s="1"/>
  <c r="AR330"/>
  <c r="AT330"/>
  <c r="O330" s="1"/>
  <c r="AK331"/>
  <c r="AL331"/>
  <c r="AM331" s="1"/>
  <c r="AR331"/>
  <c r="AT331"/>
  <c r="O331" s="1"/>
  <c r="AK332"/>
  <c r="AL332"/>
  <c r="AM332" s="1"/>
  <c r="AR332"/>
  <c r="AT332"/>
  <c r="O332" s="1"/>
  <c r="AK333"/>
  <c r="AL333"/>
  <c r="AM333" s="1"/>
  <c r="AR333"/>
  <c r="AT333"/>
  <c r="O333" s="1"/>
  <c r="AK334"/>
  <c r="AL334"/>
  <c r="AM334" s="1"/>
  <c r="AR334"/>
  <c r="L334" s="1"/>
  <c r="AT334"/>
  <c r="O334" s="1"/>
  <c r="AK335"/>
  <c r="AL335"/>
  <c r="AM335" s="1"/>
  <c r="AR335"/>
  <c r="AT335"/>
  <c r="O335" s="1"/>
  <c r="AK336"/>
  <c r="AL336"/>
  <c r="AM336" s="1"/>
  <c r="AR336"/>
  <c r="AT336"/>
  <c r="AK337"/>
  <c r="AL337"/>
  <c r="AM337" s="1"/>
  <c r="AR337"/>
  <c r="AT337"/>
  <c r="O337" s="1"/>
  <c r="AK338"/>
  <c r="AL338"/>
  <c r="AM338" s="1"/>
  <c r="AR338"/>
  <c r="AT338"/>
  <c r="O338" s="1"/>
  <c r="AK339"/>
  <c r="AL339"/>
  <c r="AM339" s="1"/>
  <c r="AR339"/>
  <c r="AT339"/>
  <c r="O339" s="1"/>
  <c r="AK340"/>
  <c r="AL340"/>
  <c r="AM340" s="1"/>
  <c r="AR340"/>
  <c r="AT340"/>
  <c r="O340" s="1"/>
  <c r="AK341"/>
  <c r="AL341"/>
  <c r="AM341" s="1"/>
  <c r="AR341"/>
  <c r="AT341"/>
  <c r="O341" s="1"/>
  <c r="AK342"/>
  <c r="AL342"/>
  <c r="AM342" s="1"/>
  <c r="AR342"/>
  <c r="AT342"/>
  <c r="AK343"/>
  <c r="AL343"/>
  <c r="AM343" s="1"/>
  <c r="AR343"/>
  <c r="L343" s="1"/>
  <c r="AT343"/>
  <c r="AK344"/>
  <c r="AL344"/>
  <c r="AM344" s="1"/>
  <c r="AR344"/>
  <c r="AT344"/>
  <c r="O344" s="1"/>
  <c r="AK345"/>
  <c r="AL345"/>
  <c r="AM345" s="1"/>
  <c r="AR345"/>
  <c r="AT345"/>
  <c r="O345" s="1"/>
  <c r="AK346"/>
  <c r="AL346"/>
  <c r="AM346" s="1"/>
  <c r="AR346"/>
  <c r="AT346"/>
  <c r="O346" s="1"/>
  <c r="AK347"/>
  <c r="AL347"/>
  <c r="AM347" s="1"/>
  <c r="AR347"/>
  <c r="AT347"/>
  <c r="O347" s="1"/>
  <c r="AK348"/>
  <c r="AL348"/>
  <c r="AM348" s="1"/>
  <c r="AR348"/>
  <c r="AT348"/>
  <c r="O348" s="1"/>
  <c r="AK349"/>
  <c r="AL349"/>
  <c r="AM349" s="1"/>
  <c r="AR349"/>
  <c r="AT349"/>
  <c r="AK350"/>
  <c r="AL350"/>
  <c r="AM350" s="1"/>
  <c r="AR350"/>
  <c r="AT350"/>
  <c r="O350" s="1"/>
  <c r="AK351"/>
  <c r="AL351"/>
  <c r="AM351" s="1"/>
  <c r="AR351"/>
  <c r="AT351"/>
  <c r="O351" s="1"/>
  <c r="AK352"/>
  <c r="AL352"/>
  <c r="AM352" s="1"/>
  <c r="AR352"/>
  <c r="AT352"/>
  <c r="O352" s="1"/>
  <c r="AK353"/>
  <c r="AL353"/>
  <c r="AM353" s="1"/>
  <c r="AR353"/>
  <c r="AT353"/>
  <c r="O353" s="1"/>
  <c r="AK354"/>
  <c r="AL354"/>
  <c r="AM354" s="1"/>
  <c r="AR354"/>
  <c r="AT354"/>
  <c r="O354" s="1"/>
  <c r="AK355"/>
  <c r="AL355"/>
  <c r="AM355" s="1"/>
  <c r="AR355"/>
  <c r="AT355"/>
  <c r="AK356"/>
  <c r="AL356"/>
  <c r="AM356" s="1"/>
  <c r="AR356"/>
  <c r="AT356"/>
  <c r="AK357"/>
  <c r="AL357"/>
  <c r="AM357" s="1"/>
  <c r="AR357"/>
  <c r="AT357"/>
  <c r="O357" s="1"/>
  <c r="AK358"/>
  <c r="AL358"/>
  <c r="AM358" s="1"/>
  <c r="AR358"/>
  <c r="AT358"/>
  <c r="O358" s="1"/>
  <c r="AK359"/>
  <c r="AL359"/>
  <c r="AM359" s="1"/>
  <c r="AR359"/>
  <c r="L359" s="1"/>
  <c r="AT359"/>
  <c r="AK360"/>
  <c r="AL360"/>
  <c r="AM360" s="1"/>
  <c r="AR360"/>
  <c r="AT360"/>
  <c r="O360" s="1"/>
  <c r="AK361"/>
  <c r="AL361"/>
  <c r="AM361" s="1"/>
  <c r="AR361"/>
  <c r="AT361"/>
  <c r="O361" s="1"/>
  <c r="AK362"/>
  <c r="AL362"/>
  <c r="AM362" s="1"/>
  <c r="AR362"/>
  <c r="L362" s="1"/>
  <c r="AT362"/>
  <c r="AK363"/>
  <c r="AL363"/>
  <c r="AM363" s="1"/>
  <c r="AR363"/>
  <c r="AT363"/>
  <c r="O363" s="1"/>
  <c r="AK364"/>
  <c r="AL364"/>
  <c r="AM364" s="1"/>
  <c r="AR364"/>
  <c r="AT364"/>
  <c r="AK365"/>
  <c r="AL365"/>
  <c r="AM365" s="1"/>
  <c r="AR365"/>
  <c r="L365" s="1"/>
  <c r="AT365"/>
  <c r="O365" s="1"/>
  <c r="AK366"/>
  <c r="AL366"/>
  <c r="AM366" s="1"/>
  <c r="AR366"/>
  <c r="AT366"/>
  <c r="O366" s="1"/>
  <c r="AK367"/>
  <c r="AL367"/>
  <c r="AM367" s="1"/>
  <c r="AR367"/>
  <c r="AT367"/>
  <c r="O367" s="1"/>
  <c r="AK368"/>
  <c r="AL368"/>
  <c r="AM368" s="1"/>
  <c r="AR368"/>
  <c r="AT368"/>
  <c r="O368" s="1"/>
  <c r="AK369"/>
  <c r="AL369"/>
  <c r="AM369" s="1"/>
  <c r="AR369"/>
  <c r="AT369"/>
  <c r="AK370"/>
  <c r="AL370"/>
  <c r="AM370" s="1"/>
  <c r="AR370"/>
  <c r="AT370"/>
  <c r="O370" s="1"/>
  <c r="AK371"/>
  <c r="AL371"/>
  <c r="AM371" s="1"/>
  <c r="AR371"/>
  <c r="AT371"/>
  <c r="O371" s="1"/>
  <c r="AK372"/>
  <c r="AL372"/>
  <c r="AM372" s="1"/>
  <c r="AR372"/>
  <c r="AT372"/>
  <c r="O372" s="1"/>
  <c r="AK373"/>
  <c r="AL373"/>
  <c r="AM373" s="1"/>
  <c r="AR373"/>
  <c r="AT373"/>
  <c r="O373" s="1"/>
  <c r="AK374"/>
  <c r="AL374"/>
  <c r="AM374" s="1"/>
  <c r="AR374"/>
  <c r="AT374"/>
  <c r="O374" s="1"/>
  <c r="AK375"/>
  <c r="AL375"/>
  <c r="AM375" s="1"/>
  <c r="AR375"/>
  <c r="AT375"/>
  <c r="AK376"/>
  <c r="AL376"/>
  <c r="AM376" s="1"/>
  <c r="AR376"/>
  <c r="AT376"/>
  <c r="O376" s="1"/>
  <c r="AK377"/>
  <c r="AL377"/>
  <c r="AM377" s="1"/>
  <c r="AR377"/>
  <c r="AT377"/>
  <c r="O377" s="1"/>
  <c r="AK378"/>
  <c r="AL378"/>
  <c r="AM378" s="1"/>
  <c r="AR378"/>
  <c r="AT378"/>
  <c r="O378" s="1"/>
  <c r="AK379"/>
  <c r="AL379"/>
  <c r="AM379" s="1"/>
  <c r="AR379"/>
  <c r="AT379"/>
  <c r="O379" s="1"/>
  <c r="AK380"/>
  <c r="AL380"/>
  <c r="AM380" s="1"/>
  <c r="AR380"/>
  <c r="AT380"/>
  <c r="O380" s="1"/>
  <c r="AK381"/>
  <c r="AL381"/>
  <c r="AM381" s="1"/>
  <c r="AR381"/>
  <c r="AT381"/>
  <c r="O381" s="1"/>
  <c r="AK382"/>
  <c r="AL382"/>
  <c r="AM382" s="1"/>
  <c r="AR382"/>
  <c r="AT382"/>
  <c r="O382" s="1"/>
  <c r="AK383"/>
  <c r="AL383"/>
  <c r="AM383" s="1"/>
  <c r="AR383"/>
  <c r="L383" s="1"/>
  <c r="AT383"/>
  <c r="O383" s="1"/>
  <c r="AK384"/>
  <c r="AL384"/>
  <c r="AM384" s="1"/>
  <c r="AR384"/>
  <c r="L384" s="1"/>
  <c r="AT384"/>
  <c r="O384" s="1"/>
  <c r="AK385"/>
  <c r="AL385"/>
  <c r="AM385" s="1"/>
  <c r="AR385"/>
  <c r="AT385"/>
  <c r="O385" s="1"/>
  <c r="AK386"/>
  <c r="AL386"/>
  <c r="AM386" s="1"/>
  <c r="AR386"/>
  <c r="L386" s="1"/>
  <c r="AT386"/>
  <c r="AK387"/>
  <c r="AL387"/>
  <c r="AM387" s="1"/>
  <c r="AR387"/>
  <c r="L387" s="1"/>
  <c r="AT387"/>
  <c r="O387" s="1"/>
  <c r="AK388"/>
  <c r="AL388"/>
  <c r="AM388" s="1"/>
  <c r="AR388"/>
  <c r="L388" s="1"/>
  <c r="AT388"/>
  <c r="O388" s="1"/>
  <c r="AK389"/>
  <c r="AL389"/>
  <c r="AM389" s="1"/>
  <c r="AR389"/>
  <c r="AT389"/>
  <c r="O389" s="1"/>
  <c r="AK390"/>
  <c r="AL390"/>
  <c r="AM390" s="1"/>
  <c r="AR390"/>
  <c r="AT390"/>
  <c r="AK391"/>
  <c r="AL391"/>
  <c r="AM391" s="1"/>
  <c r="AR391"/>
  <c r="AT391"/>
  <c r="O391" s="1"/>
  <c r="AK392"/>
  <c r="AL392"/>
  <c r="AM392" s="1"/>
  <c r="AR392"/>
  <c r="L392" s="1"/>
  <c r="AT392"/>
  <c r="O392" s="1"/>
  <c r="AK393"/>
  <c r="AL393"/>
  <c r="AM393" s="1"/>
  <c r="AR393"/>
  <c r="AT393"/>
  <c r="O393" s="1"/>
  <c r="AK394"/>
  <c r="AL394"/>
  <c r="AM394" s="1"/>
  <c r="AR394"/>
  <c r="AT394"/>
  <c r="O394" s="1"/>
  <c r="AK395"/>
  <c r="AL395"/>
  <c r="AM395" s="1"/>
  <c r="AR395"/>
  <c r="AT395"/>
  <c r="O395" s="1"/>
  <c r="AK396"/>
  <c r="AL396"/>
  <c r="AM396" s="1"/>
  <c r="AR396"/>
  <c r="AT396"/>
  <c r="O396" s="1"/>
  <c r="AK397"/>
  <c r="AL397"/>
  <c r="AM397" s="1"/>
  <c r="AR397"/>
  <c r="AT397"/>
  <c r="O397" s="1"/>
  <c r="AK398"/>
  <c r="AL398"/>
  <c r="AM398" s="1"/>
  <c r="AR398"/>
  <c r="AT398"/>
  <c r="O398" s="1"/>
  <c r="AK399"/>
  <c r="AL399"/>
  <c r="AM399" s="1"/>
  <c r="AR399"/>
  <c r="AT399"/>
  <c r="O399" s="1"/>
  <c r="AK400"/>
  <c r="AL400"/>
  <c r="AM400" s="1"/>
  <c r="AR400"/>
  <c r="AT400"/>
  <c r="O400" s="1"/>
  <c r="AK401"/>
  <c r="AL401"/>
  <c r="AM401" s="1"/>
  <c r="AR401"/>
  <c r="AT401"/>
  <c r="O401" s="1"/>
  <c r="AK402"/>
  <c r="AL402"/>
  <c r="AM402" s="1"/>
  <c r="AR402"/>
  <c r="AT402"/>
  <c r="O402" s="1"/>
  <c r="AK403"/>
  <c r="AL403"/>
  <c r="AM403" s="1"/>
  <c r="AR403"/>
  <c r="AT403"/>
  <c r="O403" s="1"/>
  <c r="AK404"/>
  <c r="AL404"/>
  <c r="AM404" s="1"/>
  <c r="AR404"/>
  <c r="AT404"/>
  <c r="AK405"/>
  <c r="AL405"/>
  <c r="AM405" s="1"/>
  <c r="AR405"/>
  <c r="L405" s="1"/>
  <c r="AT405"/>
  <c r="AK406"/>
  <c r="AL406"/>
  <c r="AM406" s="1"/>
  <c r="AR406"/>
  <c r="AT406"/>
  <c r="AK407"/>
  <c r="AL407"/>
  <c r="AM407" s="1"/>
  <c r="AR407"/>
  <c r="AT407"/>
  <c r="O407" s="1"/>
  <c r="AK408"/>
  <c r="AL408"/>
  <c r="AM408" s="1"/>
  <c r="AR408"/>
  <c r="AT408"/>
  <c r="O408" s="1"/>
  <c r="AK409"/>
  <c r="AL409"/>
  <c r="AM409" s="1"/>
  <c r="AR409"/>
  <c r="AT409"/>
  <c r="O409" s="1"/>
  <c r="AK410"/>
  <c r="AL410"/>
  <c r="AM410" s="1"/>
  <c r="AR410"/>
  <c r="AT410"/>
  <c r="O410" s="1"/>
  <c r="AK411"/>
  <c r="AL411"/>
  <c r="AM411" s="1"/>
  <c r="AR411"/>
  <c r="AT411"/>
  <c r="AK412"/>
  <c r="AL412"/>
  <c r="AM412" s="1"/>
  <c r="AR412"/>
  <c r="AT412"/>
  <c r="O412" s="1"/>
  <c r="AK413"/>
  <c r="AL413"/>
  <c r="AM413" s="1"/>
  <c r="AR413"/>
  <c r="AT413"/>
  <c r="O413" s="1"/>
  <c r="AK414"/>
  <c r="AL414"/>
  <c r="AM414" s="1"/>
  <c r="AR414"/>
  <c r="L414" s="1"/>
  <c r="AT414"/>
  <c r="O414" s="1"/>
  <c r="AK415"/>
  <c r="AL415"/>
  <c r="AM415" s="1"/>
  <c r="AR415"/>
  <c r="L415" s="1"/>
  <c r="AT415"/>
  <c r="O415" s="1"/>
  <c r="AK416"/>
  <c r="AL416"/>
  <c r="AM416" s="1"/>
  <c r="AR416"/>
  <c r="AT416"/>
  <c r="O416" s="1"/>
  <c r="AK417"/>
  <c r="AL417"/>
  <c r="AM417" s="1"/>
  <c r="AR417"/>
  <c r="AT417"/>
  <c r="O417" s="1"/>
  <c r="AK418"/>
  <c r="AL418"/>
  <c r="AM418" s="1"/>
  <c r="AR418"/>
  <c r="AT418"/>
  <c r="O418" s="1"/>
  <c r="AK419"/>
  <c r="AL419"/>
  <c r="AM419" s="1"/>
  <c r="AR419"/>
  <c r="AT419"/>
  <c r="O419" s="1"/>
  <c r="AK420"/>
  <c r="AL420"/>
  <c r="AM420" s="1"/>
  <c r="AR420"/>
  <c r="AT420"/>
  <c r="O420" s="1"/>
  <c r="AK421"/>
  <c r="AL421"/>
  <c r="AM421" s="1"/>
  <c r="AR421"/>
  <c r="AT421"/>
  <c r="O421" s="1"/>
  <c r="AK422"/>
  <c r="AL422"/>
  <c r="AM422" s="1"/>
  <c r="AR422"/>
  <c r="AT422"/>
  <c r="AK423"/>
  <c r="AL423"/>
  <c r="AM423" s="1"/>
  <c r="AR423"/>
  <c r="AT423"/>
  <c r="O423" s="1"/>
  <c r="AK424"/>
  <c r="AL424"/>
  <c r="AM424" s="1"/>
  <c r="AR424"/>
  <c r="AT424"/>
  <c r="O424" s="1"/>
  <c r="AK425"/>
  <c r="AL425"/>
  <c r="AM425" s="1"/>
  <c r="AR425"/>
  <c r="AT425"/>
  <c r="AK426"/>
  <c r="AL426"/>
  <c r="AM426" s="1"/>
  <c r="AR426"/>
  <c r="AT426"/>
  <c r="O426" s="1"/>
  <c r="AK427"/>
  <c r="AL427"/>
  <c r="AM427" s="1"/>
  <c r="AR427"/>
  <c r="AT427"/>
  <c r="O427" s="1"/>
  <c r="AK428"/>
  <c r="AL428"/>
  <c r="AM428" s="1"/>
  <c r="AR428"/>
  <c r="AT428"/>
  <c r="O428" s="1"/>
  <c r="AK429"/>
  <c r="AL429"/>
  <c r="AM429" s="1"/>
  <c r="AR429"/>
  <c r="L429" s="1"/>
  <c r="AT429"/>
  <c r="O429" s="1"/>
  <c r="AK430"/>
  <c r="AL430"/>
  <c r="AM430" s="1"/>
  <c r="AR430"/>
  <c r="AT430"/>
  <c r="AK431"/>
  <c r="AL431"/>
  <c r="AM431" s="1"/>
  <c r="AR431"/>
  <c r="AT431"/>
  <c r="O431" s="1"/>
  <c r="AK432"/>
  <c r="AL432"/>
  <c r="AM432" s="1"/>
  <c r="AR432"/>
  <c r="L432" s="1"/>
  <c r="AT432"/>
  <c r="O432" s="1"/>
  <c r="AK433"/>
  <c r="AL433"/>
  <c r="AM433" s="1"/>
  <c r="AR433"/>
  <c r="AT433"/>
  <c r="AK434"/>
  <c r="AL434"/>
  <c r="AM434" s="1"/>
  <c r="AR434"/>
  <c r="AT434"/>
  <c r="O434" s="1"/>
  <c r="AK435"/>
  <c r="AL435"/>
  <c r="AM435" s="1"/>
  <c r="AR435"/>
  <c r="AT435"/>
  <c r="AK436"/>
  <c r="AL436"/>
  <c r="AM436" s="1"/>
  <c r="AR436"/>
  <c r="L436" s="1"/>
  <c r="AT436"/>
  <c r="AK437"/>
  <c r="AL437"/>
  <c r="AM437" s="1"/>
  <c r="AR437"/>
  <c r="L437" s="1"/>
  <c r="AT437"/>
  <c r="AK438"/>
  <c r="AL438"/>
  <c r="AM438" s="1"/>
  <c r="AR438"/>
  <c r="AT438"/>
  <c r="O438" s="1"/>
  <c r="AK439"/>
  <c r="AL439"/>
  <c r="AM439" s="1"/>
  <c r="AR439"/>
  <c r="AT439"/>
  <c r="O439" s="1"/>
  <c r="AK440"/>
  <c r="AL440"/>
  <c r="AM440" s="1"/>
  <c r="AR440"/>
  <c r="AT440"/>
  <c r="O440" s="1"/>
  <c r="AK441"/>
  <c r="AL441"/>
  <c r="AM441" s="1"/>
  <c r="AR441"/>
  <c r="AT441"/>
  <c r="O441" s="1"/>
  <c r="AK442"/>
  <c r="AL442"/>
  <c r="AM442" s="1"/>
  <c r="AR442"/>
  <c r="AT442"/>
  <c r="AK443"/>
  <c r="AL443"/>
  <c r="AM443" s="1"/>
  <c r="AR443"/>
  <c r="AT443"/>
  <c r="O443" s="1"/>
  <c r="AK444"/>
  <c r="AL444"/>
  <c r="AM444" s="1"/>
  <c r="AR444"/>
  <c r="AT444"/>
  <c r="O444" s="1"/>
  <c r="AK445"/>
  <c r="AL445"/>
  <c r="AM445" s="1"/>
  <c r="AR445"/>
  <c r="L445" s="1"/>
  <c r="AT445"/>
  <c r="O445" s="1"/>
  <c r="AK446"/>
  <c r="AL446"/>
  <c r="AM446" s="1"/>
  <c r="AR446"/>
  <c r="AT446"/>
  <c r="O446" s="1"/>
  <c r="AK447"/>
  <c r="AL447"/>
  <c r="AM447" s="1"/>
  <c r="AR447"/>
  <c r="AT447"/>
  <c r="O447" s="1"/>
  <c r="AK448"/>
  <c r="AL448"/>
  <c r="AM448" s="1"/>
  <c r="AR448"/>
  <c r="L448" s="1"/>
  <c r="AT448"/>
  <c r="O448" s="1"/>
  <c r="AK449"/>
  <c r="AL449"/>
  <c r="AM449" s="1"/>
  <c r="AR449"/>
  <c r="AT449"/>
  <c r="O449" s="1"/>
  <c r="AK450"/>
  <c r="AL450"/>
  <c r="AM450" s="1"/>
  <c r="AR450"/>
  <c r="AT450"/>
  <c r="AK451"/>
  <c r="AL451"/>
  <c r="AM451" s="1"/>
  <c r="AR451"/>
  <c r="AT451"/>
  <c r="O451" s="1"/>
  <c r="AK452"/>
  <c r="AL452"/>
  <c r="AM452" s="1"/>
  <c r="AR452"/>
  <c r="AT452"/>
  <c r="O452" s="1"/>
  <c r="AK453"/>
  <c r="AL453"/>
  <c r="AM453" s="1"/>
  <c r="AR453"/>
  <c r="L453" s="1"/>
  <c r="AT453"/>
  <c r="O453" s="1"/>
  <c r="AK454"/>
  <c r="AL454"/>
  <c r="AM454" s="1"/>
  <c r="AR454"/>
  <c r="L454" s="1"/>
  <c r="AT454"/>
  <c r="O454" s="1"/>
  <c r="AK455"/>
  <c r="AL455"/>
  <c r="AM455" s="1"/>
  <c r="AR455"/>
  <c r="L455" s="1"/>
  <c r="AT455"/>
  <c r="AK456"/>
  <c r="AL456"/>
  <c r="AM456" s="1"/>
  <c r="AR456"/>
  <c r="AT456"/>
  <c r="AK457"/>
  <c r="AL457"/>
  <c r="AM457" s="1"/>
  <c r="AR457"/>
  <c r="AT457"/>
  <c r="O457" s="1"/>
  <c r="AK458"/>
  <c r="AL458"/>
  <c r="AM458" s="1"/>
  <c r="AR458"/>
  <c r="AT458"/>
  <c r="AK459"/>
  <c r="AL459"/>
  <c r="AM459" s="1"/>
  <c r="AR459"/>
  <c r="AT459"/>
  <c r="O459" s="1"/>
  <c r="AK460"/>
  <c r="AL460"/>
  <c r="AM460" s="1"/>
  <c r="AR460"/>
  <c r="AT460"/>
  <c r="O460" s="1"/>
  <c r="AK461"/>
  <c r="AL461"/>
  <c r="AM461" s="1"/>
  <c r="AR461"/>
  <c r="AT461"/>
  <c r="O461" s="1"/>
  <c r="AK462"/>
  <c r="AL462"/>
  <c r="AM462" s="1"/>
  <c r="AR462"/>
  <c r="AT462"/>
  <c r="O462" s="1"/>
  <c r="AK463"/>
  <c r="AL463"/>
  <c r="AM463" s="1"/>
  <c r="AR463"/>
  <c r="AT463"/>
  <c r="O463" s="1"/>
  <c r="AK464"/>
  <c r="AL464"/>
  <c r="AM464" s="1"/>
  <c r="AR464"/>
  <c r="AT464"/>
  <c r="O464" s="1"/>
  <c r="AK465"/>
  <c r="AL465"/>
  <c r="AM465" s="1"/>
  <c r="AR465"/>
  <c r="AT465"/>
  <c r="O465" s="1"/>
  <c r="AK466"/>
  <c r="AL466"/>
  <c r="AM466" s="1"/>
  <c r="AR466"/>
  <c r="AT466"/>
  <c r="O466" s="1"/>
  <c r="AK467"/>
  <c r="AL467"/>
  <c r="AM467" s="1"/>
  <c r="AR467"/>
  <c r="AT467"/>
  <c r="AK468"/>
  <c r="AL468"/>
  <c r="AM468" s="1"/>
  <c r="AR468"/>
  <c r="AT468"/>
  <c r="O468" s="1"/>
  <c r="AK469"/>
  <c r="AL469"/>
  <c r="AM469" s="1"/>
  <c r="AR469"/>
  <c r="AT469"/>
  <c r="O469" s="1"/>
  <c r="AK470"/>
  <c r="AL470"/>
  <c r="AM470" s="1"/>
  <c r="AR470"/>
  <c r="AT470"/>
  <c r="O470" s="1"/>
  <c r="AK471"/>
  <c r="AL471"/>
  <c r="AM471" s="1"/>
  <c r="AR471"/>
  <c r="AT471"/>
  <c r="O471" s="1"/>
  <c r="AK472"/>
  <c r="AL472"/>
  <c r="AM472" s="1"/>
  <c r="AR472"/>
  <c r="AT472"/>
  <c r="O472" s="1"/>
  <c r="AK473"/>
  <c r="AL473"/>
  <c r="AM473" s="1"/>
  <c r="AR473"/>
  <c r="L473" s="1"/>
  <c r="AT473"/>
  <c r="O473" s="1"/>
  <c r="AK474"/>
  <c r="AL474"/>
  <c r="AM474" s="1"/>
  <c r="AR474"/>
  <c r="AT474"/>
  <c r="O474" s="1"/>
  <c r="AK475"/>
  <c r="AL475"/>
  <c r="AM475" s="1"/>
  <c r="AR475"/>
  <c r="L475" s="1"/>
  <c r="AT475"/>
  <c r="AK476"/>
  <c r="AL476"/>
  <c r="AM476" s="1"/>
  <c r="AR476"/>
  <c r="AT476"/>
  <c r="O476" s="1"/>
  <c r="AK477"/>
  <c r="AL477"/>
  <c r="AM477" s="1"/>
  <c r="AR477"/>
  <c r="L477" s="1"/>
  <c r="AT477"/>
  <c r="AK478"/>
  <c r="AL478"/>
  <c r="AM478" s="1"/>
  <c r="AR478"/>
  <c r="L478" s="1"/>
  <c r="AT478"/>
  <c r="O478" s="1"/>
  <c r="AK479"/>
  <c r="AL479"/>
  <c r="AM479" s="1"/>
  <c r="AR479"/>
  <c r="L479" s="1"/>
  <c r="AT479"/>
  <c r="AK480"/>
  <c r="AL480"/>
  <c r="AM480" s="1"/>
  <c r="AR480"/>
  <c r="AT480"/>
  <c r="O480" s="1"/>
  <c r="AK481"/>
  <c r="AL481"/>
  <c r="AM481" s="1"/>
  <c r="AR481"/>
  <c r="L481" s="1"/>
  <c r="AT481"/>
  <c r="O481" s="1"/>
  <c r="AK482"/>
  <c r="AL482"/>
  <c r="AM482" s="1"/>
  <c r="AR482"/>
  <c r="AT482"/>
  <c r="O482" s="1"/>
  <c r="AK483"/>
  <c r="AL483"/>
  <c r="AM483" s="1"/>
  <c r="AR483"/>
  <c r="L483" s="1"/>
  <c r="AT483"/>
  <c r="AK484"/>
  <c r="AL484"/>
  <c r="AM484" s="1"/>
  <c r="AR484"/>
  <c r="AT484"/>
  <c r="O484" s="1"/>
  <c r="AK485"/>
  <c r="AL485"/>
  <c r="AM485" s="1"/>
  <c r="AR485"/>
  <c r="AT485"/>
  <c r="O485" s="1"/>
  <c r="AK486"/>
  <c r="AL486"/>
  <c r="AM486" s="1"/>
  <c r="AR486"/>
  <c r="AT486"/>
  <c r="AK487"/>
  <c r="AL487"/>
  <c r="AM487" s="1"/>
  <c r="AR487"/>
  <c r="AT487"/>
  <c r="O487" s="1"/>
  <c r="AK488"/>
  <c r="AL488"/>
  <c r="AM488" s="1"/>
  <c r="AR488"/>
  <c r="AT488"/>
  <c r="O488" s="1"/>
  <c r="AK489"/>
  <c r="AL489"/>
  <c r="AM489" s="1"/>
  <c r="AR489"/>
  <c r="L489" s="1"/>
  <c r="AT489"/>
  <c r="O489" s="1"/>
  <c r="AK490"/>
  <c r="AL490"/>
  <c r="AM490" s="1"/>
  <c r="AR490"/>
  <c r="AT490"/>
  <c r="AK491"/>
  <c r="AL491"/>
  <c r="AM491" s="1"/>
  <c r="AR491"/>
  <c r="AT491"/>
  <c r="O491" s="1"/>
  <c r="AK492"/>
  <c r="AL492"/>
  <c r="AM492" s="1"/>
  <c r="AR492"/>
  <c r="L492" s="1"/>
  <c r="AT492"/>
  <c r="O492" s="1"/>
  <c r="AK493"/>
  <c r="AL493"/>
  <c r="AM493" s="1"/>
  <c r="AR493"/>
  <c r="L493" s="1"/>
  <c r="AT493"/>
  <c r="O493" s="1"/>
  <c r="AK494"/>
  <c r="AL494"/>
  <c r="AM494" s="1"/>
  <c r="AR494"/>
  <c r="AT494"/>
  <c r="AK495"/>
  <c r="AL495"/>
  <c r="AM495" s="1"/>
  <c r="AR495"/>
  <c r="AT495"/>
  <c r="O495" s="1"/>
  <c r="AK496"/>
  <c r="AL496"/>
  <c r="AM496" s="1"/>
  <c r="AR496"/>
  <c r="AT496"/>
  <c r="O496" s="1"/>
  <c r="AK497"/>
  <c r="AL497"/>
  <c r="AM497" s="1"/>
  <c r="AR497"/>
  <c r="AT497"/>
  <c r="O497" s="1"/>
  <c r="AK498"/>
  <c r="AL498"/>
  <c r="AM498" s="1"/>
  <c r="AR498"/>
  <c r="AT498"/>
  <c r="O498" s="1"/>
  <c r="AK499"/>
  <c r="AL499"/>
  <c r="AM499" s="1"/>
  <c r="AR499"/>
  <c r="AT499"/>
  <c r="O499" s="1"/>
  <c r="AK500"/>
  <c r="AL500"/>
  <c r="AM500" s="1"/>
  <c r="AR500"/>
  <c r="AT500"/>
  <c r="O500" s="1"/>
  <c r="AK501"/>
  <c r="AL501"/>
  <c r="AM501" s="1"/>
  <c r="AR501"/>
  <c r="AT501"/>
  <c r="AK502"/>
  <c r="AL502"/>
  <c r="AM502" s="1"/>
  <c r="AR502"/>
  <c r="AT502"/>
  <c r="O502" s="1"/>
  <c r="AK503"/>
  <c r="AL503"/>
  <c r="AM503" s="1"/>
  <c r="AR503"/>
  <c r="AT503"/>
  <c r="AK504"/>
  <c r="AL504"/>
  <c r="AM504" s="1"/>
  <c r="AR504"/>
  <c r="AT504"/>
  <c r="O504" s="1"/>
  <c r="AK505"/>
  <c r="AL505"/>
  <c r="AM505" s="1"/>
  <c r="AR505"/>
  <c r="AT505"/>
  <c r="O505" s="1"/>
  <c r="AK506"/>
  <c r="AL506"/>
  <c r="AM506" s="1"/>
  <c r="AR506"/>
  <c r="L506" s="1"/>
  <c r="AT506"/>
  <c r="O506" s="1"/>
  <c r="AK507"/>
  <c r="AL507"/>
  <c r="AM507" s="1"/>
  <c r="AR507"/>
  <c r="AT507"/>
  <c r="O507" s="1"/>
  <c r="AK508"/>
  <c r="AL508"/>
  <c r="AM508" s="1"/>
  <c r="AR508"/>
  <c r="L508" s="1"/>
  <c r="AT508"/>
  <c r="O508" s="1"/>
  <c r="AK509"/>
  <c r="AL509"/>
  <c r="AM509" s="1"/>
  <c r="AR509"/>
  <c r="AT509"/>
  <c r="O509" s="1"/>
  <c r="AK510"/>
  <c r="AL510"/>
  <c r="AM510" s="1"/>
  <c r="AR510"/>
  <c r="AT510"/>
  <c r="O510" s="1"/>
  <c r="AK511"/>
  <c r="AL511"/>
  <c r="AM511" s="1"/>
  <c r="AR511"/>
  <c r="AT511"/>
  <c r="AK512"/>
  <c r="AL512"/>
  <c r="AM512" s="1"/>
  <c r="AR512"/>
  <c r="AT512"/>
  <c r="O512" s="1"/>
  <c r="AK513"/>
  <c r="AL513"/>
  <c r="AM513" s="1"/>
  <c r="AR513"/>
  <c r="AT513"/>
  <c r="O513" s="1"/>
  <c r="AK514"/>
  <c r="AL514"/>
  <c r="AM514" s="1"/>
  <c r="AR514"/>
  <c r="AT514"/>
  <c r="AK515"/>
  <c r="AL515"/>
  <c r="AM515" s="1"/>
  <c r="AR515"/>
  <c r="AT515"/>
  <c r="O515" s="1"/>
  <c r="AK516"/>
  <c r="AL516"/>
  <c r="AM516" s="1"/>
  <c r="AR516"/>
  <c r="L516" s="1"/>
  <c r="AT516"/>
  <c r="O516" s="1"/>
  <c r="AK517"/>
  <c r="AL517"/>
  <c r="AM517" s="1"/>
  <c r="AR517"/>
  <c r="AT517"/>
  <c r="AK518"/>
  <c r="AL518"/>
  <c r="AM518" s="1"/>
  <c r="AR518"/>
  <c r="AT518"/>
  <c r="O518" s="1"/>
  <c r="AK519"/>
  <c r="AL519"/>
  <c r="AM519" s="1"/>
  <c r="AR519"/>
  <c r="AT519"/>
  <c r="O519" s="1"/>
  <c r="AK520"/>
  <c r="AL520"/>
  <c r="AM520" s="1"/>
  <c r="AR520"/>
  <c r="AT520"/>
  <c r="AK521"/>
  <c r="AL521"/>
  <c r="AM521" s="1"/>
  <c r="AR521"/>
  <c r="AT521"/>
  <c r="O521" s="1"/>
  <c r="AK522"/>
  <c r="AL522"/>
  <c r="AM522" s="1"/>
  <c r="AR522"/>
  <c r="AT522"/>
  <c r="O522" s="1"/>
  <c r="AK523"/>
  <c r="AL523"/>
  <c r="AM523" s="1"/>
  <c r="AR523"/>
  <c r="AT523"/>
  <c r="O523" s="1"/>
  <c r="AK524"/>
  <c r="AL524"/>
  <c r="AM524" s="1"/>
  <c r="AR524"/>
  <c r="AT524"/>
  <c r="AK525"/>
  <c r="AL525"/>
  <c r="AM525" s="1"/>
  <c r="AR525"/>
  <c r="L525" s="1"/>
  <c r="AT525"/>
  <c r="R62"/>
  <c r="T62"/>
  <c r="V62"/>
  <c r="W62"/>
  <c r="X62"/>
  <c r="AE62"/>
  <c r="R63"/>
  <c r="T63"/>
  <c r="V63"/>
  <c r="W63"/>
  <c r="X63" s="1"/>
  <c r="AE63"/>
  <c r="R64"/>
  <c r="T64"/>
  <c r="V64"/>
  <c r="W64"/>
  <c r="X64" s="1"/>
  <c r="AE64"/>
  <c r="R65"/>
  <c r="Y65" s="1"/>
  <c r="T65"/>
  <c r="V65"/>
  <c r="W65"/>
  <c r="X65" s="1"/>
  <c r="AE65"/>
  <c r="R66"/>
  <c r="T66"/>
  <c r="V66"/>
  <c r="W66"/>
  <c r="X66" s="1"/>
  <c r="AE66"/>
  <c r="R67"/>
  <c r="T67"/>
  <c r="V67"/>
  <c r="W67"/>
  <c r="X67" s="1"/>
  <c r="AE67"/>
  <c r="R68"/>
  <c r="Y68" s="1"/>
  <c r="T68"/>
  <c r="V68"/>
  <c r="W68"/>
  <c r="X68" s="1"/>
  <c r="AE68"/>
  <c r="R69"/>
  <c r="T69"/>
  <c r="V69"/>
  <c r="W69"/>
  <c r="X69" s="1"/>
  <c r="AE69"/>
  <c r="R70"/>
  <c r="T70"/>
  <c r="V70"/>
  <c r="W70"/>
  <c r="X70" s="1"/>
  <c r="AE70"/>
  <c r="R71"/>
  <c r="T71"/>
  <c r="V71"/>
  <c r="W71"/>
  <c r="X71" s="1"/>
  <c r="AE71"/>
  <c r="R72"/>
  <c r="T72"/>
  <c r="V72"/>
  <c r="W72"/>
  <c r="X72" s="1"/>
  <c r="AE72"/>
  <c r="R73"/>
  <c r="Y73" s="1"/>
  <c r="T73"/>
  <c r="V73"/>
  <c r="W73"/>
  <c r="X73"/>
  <c r="AE73"/>
  <c r="R74"/>
  <c r="T74"/>
  <c r="V74"/>
  <c r="W74"/>
  <c r="X74" s="1"/>
  <c r="AE74"/>
  <c r="R75"/>
  <c r="T75"/>
  <c r="V75"/>
  <c r="W75"/>
  <c r="X75" s="1"/>
  <c r="AE75"/>
  <c r="R76"/>
  <c r="T76"/>
  <c r="V76"/>
  <c r="W76"/>
  <c r="X76" s="1"/>
  <c r="AE76"/>
  <c r="R77"/>
  <c r="T77"/>
  <c r="V77"/>
  <c r="W77"/>
  <c r="X77" s="1"/>
  <c r="AE77"/>
  <c r="R78"/>
  <c r="T78"/>
  <c r="V78"/>
  <c r="W78"/>
  <c r="X78" s="1"/>
  <c r="AE78"/>
  <c r="R79"/>
  <c r="T79"/>
  <c r="V79"/>
  <c r="W79"/>
  <c r="X79" s="1"/>
  <c r="AE79"/>
  <c r="R80"/>
  <c r="T80"/>
  <c r="V80"/>
  <c r="W80"/>
  <c r="X80" s="1"/>
  <c r="AE80"/>
  <c r="R81"/>
  <c r="T81"/>
  <c r="V81"/>
  <c r="W81"/>
  <c r="X81" s="1"/>
  <c r="Y81"/>
  <c r="S81" s="1"/>
  <c r="AE81"/>
  <c r="R82"/>
  <c r="C82" s="1"/>
  <c r="T82"/>
  <c r="V82"/>
  <c r="W82"/>
  <c r="X82" s="1"/>
  <c r="AE82"/>
  <c r="R83"/>
  <c r="T83"/>
  <c r="V83"/>
  <c r="W83"/>
  <c r="X83" s="1"/>
  <c r="AE83"/>
  <c r="R84"/>
  <c r="T84"/>
  <c r="V84"/>
  <c r="W84"/>
  <c r="X84" s="1"/>
  <c r="Y84"/>
  <c r="S84"/>
  <c r="AE84"/>
  <c r="R85"/>
  <c r="T85"/>
  <c r="V85"/>
  <c r="W85"/>
  <c r="X85" s="1"/>
  <c r="Y85"/>
  <c r="S85"/>
  <c r="AE85"/>
  <c r="R86"/>
  <c r="T86"/>
  <c r="V86"/>
  <c r="W86"/>
  <c r="X86" s="1"/>
  <c r="AE86"/>
  <c r="R87"/>
  <c r="T87"/>
  <c r="V87"/>
  <c r="W87"/>
  <c r="X87" s="1"/>
  <c r="AE87"/>
  <c r="R88"/>
  <c r="T88"/>
  <c r="V88"/>
  <c r="W88"/>
  <c r="X88" s="1"/>
  <c r="AE88"/>
  <c r="R89"/>
  <c r="Y89" s="1"/>
  <c r="T89"/>
  <c r="V89"/>
  <c r="W89"/>
  <c r="X89" s="1"/>
  <c r="AE89"/>
  <c r="R90"/>
  <c r="T90"/>
  <c r="V90"/>
  <c r="W90"/>
  <c r="X90" s="1"/>
  <c r="AE90"/>
  <c r="R91"/>
  <c r="T91"/>
  <c r="V91"/>
  <c r="W91"/>
  <c r="X91" s="1"/>
  <c r="AE91"/>
  <c r="R92"/>
  <c r="T92"/>
  <c r="V92"/>
  <c r="W92"/>
  <c r="X92" s="1"/>
  <c r="AE92"/>
  <c r="R93"/>
  <c r="BD93" s="1"/>
  <c r="T93"/>
  <c r="V93"/>
  <c r="W93"/>
  <c r="X93" s="1"/>
  <c r="AE93"/>
  <c r="R94"/>
  <c r="T94"/>
  <c r="V94"/>
  <c r="W94"/>
  <c r="X94" s="1"/>
  <c r="AE94"/>
  <c r="R95"/>
  <c r="T95"/>
  <c r="V95"/>
  <c r="W95"/>
  <c r="X95"/>
  <c r="AE95"/>
  <c r="R96"/>
  <c r="T96"/>
  <c r="V96"/>
  <c r="W96"/>
  <c r="X96" s="1"/>
  <c r="AE96"/>
  <c r="R97"/>
  <c r="Y97"/>
  <c r="T97"/>
  <c r="V97"/>
  <c r="W97"/>
  <c r="X97" s="1"/>
  <c r="AE97"/>
  <c r="R98"/>
  <c r="T98"/>
  <c r="V98"/>
  <c r="W98"/>
  <c r="X98" s="1"/>
  <c r="AE98"/>
  <c r="R99"/>
  <c r="T99"/>
  <c r="V99"/>
  <c r="W99"/>
  <c r="X99" s="1"/>
  <c r="AE99"/>
  <c r="R100"/>
  <c r="T100"/>
  <c r="V100"/>
  <c r="W100"/>
  <c r="X100" s="1"/>
  <c r="AE100"/>
  <c r="R101"/>
  <c r="T101"/>
  <c r="V101"/>
  <c r="W101"/>
  <c r="X101" s="1"/>
  <c r="AE101"/>
  <c r="R102"/>
  <c r="T102"/>
  <c r="V102"/>
  <c r="W102"/>
  <c r="X102" s="1"/>
  <c r="AE102"/>
  <c r="R103"/>
  <c r="T103"/>
  <c r="V103"/>
  <c r="W103"/>
  <c r="X103" s="1"/>
  <c r="AE103"/>
  <c r="R104"/>
  <c r="T104"/>
  <c r="V104"/>
  <c r="W104"/>
  <c r="X104" s="1"/>
  <c r="AE104"/>
  <c r="R105"/>
  <c r="T105"/>
  <c r="V105"/>
  <c r="W105"/>
  <c r="X105" s="1"/>
  <c r="AE105"/>
  <c r="R106"/>
  <c r="T106"/>
  <c r="V106"/>
  <c r="W106"/>
  <c r="X106" s="1"/>
  <c r="AE106"/>
  <c r="R107"/>
  <c r="T107"/>
  <c r="V107"/>
  <c r="W107"/>
  <c r="X107" s="1"/>
  <c r="AE107"/>
  <c r="R108"/>
  <c r="T108"/>
  <c r="V108"/>
  <c r="W108"/>
  <c r="X108" s="1"/>
  <c r="AE108"/>
  <c r="R109"/>
  <c r="T109"/>
  <c r="V109"/>
  <c r="W109"/>
  <c r="X109" s="1"/>
  <c r="AE109"/>
  <c r="R110"/>
  <c r="T110"/>
  <c r="V110"/>
  <c r="W110"/>
  <c r="X110" s="1"/>
  <c r="AE110"/>
  <c r="R111"/>
  <c r="T111"/>
  <c r="V111"/>
  <c r="W111"/>
  <c r="X111" s="1"/>
  <c r="AE111"/>
  <c r="R112"/>
  <c r="T112"/>
  <c r="V112"/>
  <c r="W112"/>
  <c r="X112" s="1"/>
  <c r="AE112"/>
  <c r="R113"/>
  <c r="T113"/>
  <c r="V113"/>
  <c r="W113"/>
  <c r="X113" s="1"/>
  <c r="Y113"/>
  <c r="AE113"/>
  <c r="R114"/>
  <c r="T114"/>
  <c r="V114"/>
  <c r="W114"/>
  <c r="X114" s="1"/>
  <c r="AE114"/>
  <c r="R115"/>
  <c r="T115"/>
  <c r="V115"/>
  <c r="W115"/>
  <c r="X115" s="1"/>
  <c r="AE115"/>
  <c r="R116"/>
  <c r="T116"/>
  <c r="V116"/>
  <c r="W116"/>
  <c r="X116" s="1"/>
  <c r="Y116"/>
  <c r="AE116"/>
  <c r="R117"/>
  <c r="Y117" s="1"/>
  <c r="T117"/>
  <c r="V117"/>
  <c r="W117"/>
  <c r="X117"/>
  <c r="AE117"/>
  <c r="R118"/>
  <c r="T118"/>
  <c r="V118"/>
  <c r="W118"/>
  <c r="X118" s="1"/>
  <c r="AE118"/>
  <c r="R119"/>
  <c r="T119"/>
  <c r="V119"/>
  <c r="W119"/>
  <c r="X119" s="1"/>
  <c r="AE119"/>
  <c r="R120"/>
  <c r="T120"/>
  <c r="V120"/>
  <c r="W120"/>
  <c r="X120" s="1"/>
  <c r="Y120"/>
  <c r="AE120"/>
  <c r="R121"/>
  <c r="T121"/>
  <c r="V121"/>
  <c r="W121"/>
  <c r="X121" s="1"/>
  <c r="AE121"/>
  <c r="R122"/>
  <c r="T122"/>
  <c r="V122"/>
  <c r="W122"/>
  <c r="X122" s="1"/>
  <c r="AE122"/>
  <c r="R123"/>
  <c r="T123"/>
  <c r="V123"/>
  <c r="W123"/>
  <c r="X123" s="1"/>
  <c r="AE123"/>
  <c r="R124"/>
  <c r="Y124" s="1"/>
  <c r="T124"/>
  <c r="V124"/>
  <c r="W124"/>
  <c r="X124" s="1"/>
  <c r="AE124"/>
  <c r="R125"/>
  <c r="Y125" s="1"/>
  <c r="T125"/>
  <c r="V125"/>
  <c r="W125"/>
  <c r="AE125"/>
  <c r="R126"/>
  <c r="T126"/>
  <c r="V126"/>
  <c r="W126"/>
  <c r="X126" s="1"/>
  <c r="AE126"/>
  <c r="R127"/>
  <c r="T127"/>
  <c r="V127"/>
  <c r="W127"/>
  <c r="X127" s="1"/>
  <c r="AE127"/>
  <c r="R128"/>
  <c r="T128"/>
  <c r="V128"/>
  <c r="W128"/>
  <c r="X128" s="1"/>
  <c r="Y128"/>
  <c r="AE128"/>
  <c r="R129"/>
  <c r="Y129" s="1"/>
  <c r="T129"/>
  <c r="V129"/>
  <c r="W129"/>
  <c r="X129" s="1"/>
  <c r="AE129"/>
  <c r="R130"/>
  <c r="C130" s="1"/>
  <c r="T130"/>
  <c r="V130"/>
  <c r="W130"/>
  <c r="X130"/>
  <c r="AE130"/>
  <c r="R131"/>
  <c r="T131"/>
  <c r="V131"/>
  <c r="W131"/>
  <c r="X131" s="1"/>
  <c r="AE131"/>
  <c r="R132"/>
  <c r="T132"/>
  <c r="V132"/>
  <c r="W132"/>
  <c r="X132"/>
  <c r="AE132"/>
  <c r="R133"/>
  <c r="Y133" s="1"/>
  <c r="T133"/>
  <c r="V133"/>
  <c r="W133"/>
  <c r="X133" s="1"/>
  <c r="AE133"/>
  <c r="R134"/>
  <c r="T134"/>
  <c r="V134"/>
  <c r="W134"/>
  <c r="X134" s="1"/>
  <c r="AE134"/>
  <c r="R135"/>
  <c r="T135"/>
  <c r="V135"/>
  <c r="W135"/>
  <c r="X135" s="1"/>
  <c r="AE135"/>
  <c r="R136"/>
  <c r="T136"/>
  <c r="V136"/>
  <c r="W136"/>
  <c r="X136" s="1"/>
  <c r="AE136"/>
  <c r="R137"/>
  <c r="Y137" s="1"/>
  <c r="T137"/>
  <c r="V137"/>
  <c r="W137"/>
  <c r="X137" s="1"/>
  <c r="AE137"/>
  <c r="R138"/>
  <c r="T138"/>
  <c r="V138"/>
  <c r="W138"/>
  <c r="X138" s="1"/>
  <c r="AE138"/>
  <c r="R139"/>
  <c r="T139"/>
  <c r="V139"/>
  <c r="W139"/>
  <c r="X139" s="1"/>
  <c r="AE139"/>
  <c r="R140"/>
  <c r="T140"/>
  <c r="V140"/>
  <c r="W140"/>
  <c r="X140" s="1"/>
  <c r="AE140"/>
  <c r="R141"/>
  <c r="T141"/>
  <c r="V141"/>
  <c r="W141"/>
  <c r="X141" s="1"/>
  <c r="AE141"/>
  <c r="R142"/>
  <c r="T142"/>
  <c r="V142"/>
  <c r="W142"/>
  <c r="X142" s="1"/>
  <c r="AE142"/>
  <c r="R143"/>
  <c r="T143"/>
  <c r="V143"/>
  <c r="W143"/>
  <c r="AE143"/>
  <c r="R144"/>
  <c r="Y144" s="1"/>
  <c r="T144"/>
  <c r="V144"/>
  <c r="W144"/>
  <c r="X144" s="1"/>
  <c r="AE144"/>
  <c r="R145"/>
  <c r="Y145" s="1"/>
  <c r="T145"/>
  <c r="V145"/>
  <c r="W145"/>
  <c r="X145" s="1"/>
  <c r="AE145"/>
  <c r="R146"/>
  <c r="Y146" s="1"/>
  <c r="T146"/>
  <c r="V146"/>
  <c r="W146"/>
  <c r="X146"/>
  <c r="AE146"/>
  <c r="R147"/>
  <c r="T147"/>
  <c r="V147"/>
  <c r="W147"/>
  <c r="X147" s="1"/>
  <c r="AE147"/>
  <c r="R148"/>
  <c r="T148"/>
  <c r="V148"/>
  <c r="W148"/>
  <c r="X148" s="1"/>
  <c r="AE148"/>
  <c r="R149"/>
  <c r="T149"/>
  <c r="V149"/>
  <c r="W149"/>
  <c r="X149" s="1"/>
  <c r="AE149"/>
  <c r="R150"/>
  <c r="T150"/>
  <c r="V150"/>
  <c r="W150"/>
  <c r="X150" s="1"/>
  <c r="Y150"/>
  <c r="AE150"/>
  <c r="R151"/>
  <c r="T151"/>
  <c r="V151"/>
  <c r="W151"/>
  <c r="X151" s="1"/>
  <c r="AE151"/>
  <c r="R152"/>
  <c r="T152"/>
  <c r="V152"/>
  <c r="W152"/>
  <c r="X152" s="1"/>
  <c r="AE152"/>
  <c r="R153"/>
  <c r="T153"/>
  <c r="V153"/>
  <c r="W153"/>
  <c r="X153" s="1"/>
  <c r="Y153"/>
  <c r="AE153"/>
  <c r="R154"/>
  <c r="T154"/>
  <c r="V154"/>
  <c r="W154"/>
  <c r="X154" s="1"/>
  <c r="AE154"/>
  <c r="R155"/>
  <c r="Y155" s="1"/>
  <c r="T155"/>
  <c r="V155"/>
  <c r="W155"/>
  <c r="X155" s="1"/>
  <c r="AE155"/>
  <c r="R156"/>
  <c r="T156"/>
  <c r="V156"/>
  <c r="W156"/>
  <c r="X156" s="1"/>
  <c r="AE156"/>
  <c r="R157"/>
  <c r="T157"/>
  <c r="V157"/>
  <c r="W157"/>
  <c r="X157" s="1"/>
  <c r="AE157"/>
  <c r="R158"/>
  <c r="T158"/>
  <c r="V158"/>
  <c r="W158"/>
  <c r="X158" s="1"/>
  <c r="Y158"/>
  <c r="AE158"/>
  <c r="R159"/>
  <c r="T159"/>
  <c r="V159"/>
  <c r="W159"/>
  <c r="X159" s="1"/>
  <c r="Y159"/>
  <c r="AE159"/>
  <c r="R160"/>
  <c r="T160"/>
  <c r="V160"/>
  <c r="W160"/>
  <c r="X160" s="1"/>
  <c r="AE160"/>
  <c r="R161"/>
  <c r="T161"/>
  <c r="V161"/>
  <c r="W161"/>
  <c r="X161" s="1"/>
  <c r="AE161"/>
  <c r="R162"/>
  <c r="Y162" s="1"/>
  <c r="T162"/>
  <c r="V162"/>
  <c r="W162"/>
  <c r="X162" s="1"/>
  <c r="AE162"/>
  <c r="R163"/>
  <c r="Y163" s="1"/>
  <c r="T163"/>
  <c r="V163"/>
  <c r="W163"/>
  <c r="X163" s="1"/>
  <c r="AE163"/>
  <c r="R164"/>
  <c r="T164"/>
  <c r="V164"/>
  <c r="W164"/>
  <c r="X164" s="1"/>
  <c r="AE164"/>
  <c r="R165"/>
  <c r="T165"/>
  <c r="V165"/>
  <c r="W165"/>
  <c r="X165" s="1"/>
  <c r="AE165"/>
  <c r="R166"/>
  <c r="T166"/>
  <c r="V166"/>
  <c r="W166"/>
  <c r="X166" s="1"/>
  <c r="AE166"/>
  <c r="R167"/>
  <c r="T167"/>
  <c r="V167"/>
  <c r="W167"/>
  <c r="X167" s="1"/>
  <c r="AE167"/>
  <c r="R168"/>
  <c r="T168"/>
  <c r="V168"/>
  <c r="W168"/>
  <c r="X168" s="1"/>
  <c r="AE168"/>
  <c r="R169"/>
  <c r="T169"/>
  <c r="V169"/>
  <c r="W169"/>
  <c r="X169" s="1"/>
  <c r="AE169"/>
  <c r="R170"/>
  <c r="T170"/>
  <c r="V170"/>
  <c r="W170"/>
  <c r="X170" s="1"/>
  <c r="AE170"/>
  <c r="R171"/>
  <c r="T171"/>
  <c r="V171"/>
  <c r="W171"/>
  <c r="X171" s="1"/>
  <c r="AE171"/>
  <c r="R172"/>
  <c r="T172"/>
  <c r="V172"/>
  <c r="W172"/>
  <c r="X172" s="1"/>
  <c r="AE172"/>
  <c r="R173"/>
  <c r="T173"/>
  <c r="V173"/>
  <c r="W173"/>
  <c r="X173" s="1"/>
  <c r="AE173"/>
  <c r="R174"/>
  <c r="Y174" s="1"/>
  <c r="T174"/>
  <c r="V174"/>
  <c r="W174"/>
  <c r="X174" s="1"/>
  <c r="AE174"/>
  <c r="R175"/>
  <c r="Y175"/>
  <c r="T175"/>
  <c r="V175"/>
  <c r="W175"/>
  <c r="X175"/>
  <c r="AE175"/>
  <c r="R176"/>
  <c r="T176"/>
  <c r="V176"/>
  <c r="W176"/>
  <c r="X176" s="1"/>
  <c r="AE176"/>
  <c r="R177"/>
  <c r="T177"/>
  <c r="V177"/>
  <c r="W177"/>
  <c r="X177"/>
  <c r="AE177"/>
  <c r="R178"/>
  <c r="Y178" s="1"/>
  <c r="T178"/>
  <c r="V178"/>
  <c r="W178"/>
  <c r="X178" s="1"/>
  <c r="AE178"/>
  <c r="R179"/>
  <c r="Y179" s="1"/>
  <c r="T179"/>
  <c r="V179"/>
  <c r="W179"/>
  <c r="X179" s="1"/>
  <c r="AE179"/>
  <c r="R180"/>
  <c r="T180"/>
  <c r="V180"/>
  <c r="W180"/>
  <c r="X180" s="1"/>
  <c r="AE180"/>
  <c r="R181"/>
  <c r="T181"/>
  <c r="V181"/>
  <c r="W181"/>
  <c r="X181" s="1"/>
  <c r="AE181"/>
  <c r="R182"/>
  <c r="T182"/>
  <c r="V182"/>
  <c r="W182"/>
  <c r="X182" s="1"/>
  <c r="Y182"/>
  <c r="AE182"/>
  <c r="R183"/>
  <c r="Y183" s="1"/>
  <c r="T183"/>
  <c r="V183"/>
  <c r="W183"/>
  <c r="X183" s="1"/>
  <c r="AE183"/>
  <c r="R184"/>
  <c r="T184"/>
  <c r="V184"/>
  <c r="W184"/>
  <c r="X184" s="1"/>
  <c r="AE184"/>
  <c r="R185"/>
  <c r="T185"/>
  <c r="V185"/>
  <c r="W185"/>
  <c r="X185" s="1"/>
  <c r="AE185"/>
  <c r="R186"/>
  <c r="T186"/>
  <c r="V186"/>
  <c r="W186"/>
  <c r="X186" s="1"/>
  <c r="Y186"/>
  <c r="AE186"/>
  <c r="R187"/>
  <c r="T187"/>
  <c r="AW187" s="1"/>
  <c r="V187"/>
  <c r="W187"/>
  <c r="X187"/>
  <c r="AE187"/>
  <c r="R188"/>
  <c r="T188"/>
  <c r="V188"/>
  <c r="W188"/>
  <c r="AE188"/>
  <c r="R189"/>
  <c r="T189"/>
  <c r="V189"/>
  <c r="W189"/>
  <c r="X189"/>
  <c r="AE189"/>
  <c r="R190"/>
  <c r="Y190" s="1"/>
  <c r="T190"/>
  <c r="V190"/>
  <c r="W190"/>
  <c r="X190" s="1"/>
  <c r="AE190"/>
  <c r="R191"/>
  <c r="Y191"/>
  <c r="T191"/>
  <c r="V191"/>
  <c r="W191"/>
  <c r="X191"/>
  <c r="AE191"/>
  <c r="R192"/>
  <c r="T192"/>
  <c r="V192"/>
  <c r="W192"/>
  <c r="X192" s="1"/>
  <c r="AE192"/>
  <c r="R193"/>
  <c r="T193"/>
  <c r="V193"/>
  <c r="W193"/>
  <c r="X193" s="1"/>
  <c r="AE193"/>
  <c r="R194"/>
  <c r="C194" s="1"/>
  <c r="T194"/>
  <c r="V194"/>
  <c r="W194"/>
  <c r="X194" s="1"/>
  <c r="AE194"/>
  <c r="R195"/>
  <c r="Y195" s="1"/>
  <c r="T195"/>
  <c r="V195"/>
  <c r="W195"/>
  <c r="X195" s="1"/>
  <c r="AE195"/>
  <c r="R196"/>
  <c r="T196"/>
  <c r="V196"/>
  <c r="W196"/>
  <c r="AE196"/>
  <c r="R197"/>
  <c r="T197"/>
  <c r="V197"/>
  <c r="W197"/>
  <c r="X197"/>
  <c r="AE197"/>
  <c r="R198"/>
  <c r="T198"/>
  <c r="V198"/>
  <c r="W198"/>
  <c r="X198" s="1"/>
  <c r="AE198"/>
  <c r="R199"/>
  <c r="T199"/>
  <c r="V199"/>
  <c r="W199"/>
  <c r="X199"/>
  <c r="AE199"/>
  <c r="R200"/>
  <c r="T200"/>
  <c r="V200"/>
  <c r="W200"/>
  <c r="X200" s="1"/>
  <c r="AE200"/>
  <c r="R201"/>
  <c r="T201"/>
  <c r="AV201" s="1"/>
  <c r="V201"/>
  <c r="W201"/>
  <c r="X201" s="1"/>
  <c r="AE201"/>
  <c r="R202"/>
  <c r="Y202" s="1"/>
  <c r="T202"/>
  <c r="V202"/>
  <c r="W202"/>
  <c r="X202" s="1"/>
  <c r="AE202"/>
  <c r="R203"/>
  <c r="T203"/>
  <c r="V203"/>
  <c r="W203"/>
  <c r="X203" s="1"/>
  <c r="AE203"/>
  <c r="R204"/>
  <c r="T204"/>
  <c r="V204"/>
  <c r="W204"/>
  <c r="X204" s="1"/>
  <c r="AE204"/>
  <c r="R205"/>
  <c r="T205"/>
  <c r="V205"/>
  <c r="W205"/>
  <c r="X205" s="1"/>
  <c r="AE205"/>
  <c r="R206"/>
  <c r="T206"/>
  <c r="V206"/>
  <c r="W206"/>
  <c r="X206" s="1"/>
  <c r="AE206"/>
  <c r="R207"/>
  <c r="T207"/>
  <c r="V207"/>
  <c r="W207"/>
  <c r="X207" s="1"/>
  <c r="AE207"/>
  <c r="R208"/>
  <c r="T208"/>
  <c r="V208"/>
  <c r="W208"/>
  <c r="X208" s="1"/>
  <c r="AE208"/>
  <c r="R209"/>
  <c r="T209"/>
  <c r="V209"/>
  <c r="W209"/>
  <c r="X209" s="1"/>
  <c r="AE209"/>
  <c r="R210"/>
  <c r="T210"/>
  <c r="V210"/>
  <c r="W210"/>
  <c r="X210" s="1"/>
  <c r="AE210"/>
  <c r="R211"/>
  <c r="T211"/>
  <c r="V211"/>
  <c r="W211"/>
  <c r="X211" s="1"/>
  <c r="Y211"/>
  <c r="AE211"/>
  <c r="R212"/>
  <c r="T212"/>
  <c r="V212"/>
  <c r="W212"/>
  <c r="AE212"/>
  <c r="R213"/>
  <c r="T213"/>
  <c r="V213"/>
  <c r="W213"/>
  <c r="X213" s="1"/>
  <c r="AE213"/>
  <c r="R214"/>
  <c r="Y214" s="1"/>
  <c r="S214" s="1"/>
  <c r="T214"/>
  <c r="V214"/>
  <c r="W214"/>
  <c r="X214" s="1"/>
  <c r="AE214"/>
  <c r="R215"/>
  <c r="T215"/>
  <c r="V215"/>
  <c r="W215"/>
  <c r="X215" s="1"/>
  <c r="AE215"/>
  <c r="R216"/>
  <c r="T216"/>
  <c r="V216"/>
  <c r="W216"/>
  <c r="X216" s="1"/>
  <c r="AE216"/>
  <c r="R217"/>
  <c r="T217"/>
  <c r="V217"/>
  <c r="W217"/>
  <c r="AE217"/>
  <c r="R218"/>
  <c r="T218"/>
  <c r="V218"/>
  <c r="W218"/>
  <c r="X218" s="1"/>
  <c r="AE218"/>
  <c r="R219"/>
  <c r="BD219" s="1"/>
  <c r="T219"/>
  <c r="V219"/>
  <c r="W219"/>
  <c r="X219" s="1"/>
  <c r="AE219"/>
  <c r="R220"/>
  <c r="T220"/>
  <c r="V220"/>
  <c r="W220"/>
  <c r="X220" s="1"/>
  <c r="AE220"/>
  <c r="R221"/>
  <c r="T221"/>
  <c r="AW221" s="1"/>
  <c r="V221"/>
  <c r="W221"/>
  <c r="X221" s="1"/>
  <c r="AE221"/>
  <c r="R222"/>
  <c r="T222"/>
  <c r="V222"/>
  <c r="W222"/>
  <c r="X222"/>
  <c r="AE222"/>
  <c r="R223"/>
  <c r="T223"/>
  <c r="V223"/>
  <c r="W223"/>
  <c r="X223" s="1"/>
  <c r="Y223"/>
  <c r="AE223"/>
  <c r="R224"/>
  <c r="BD223" s="1"/>
  <c r="T224"/>
  <c r="V224"/>
  <c r="W224"/>
  <c r="X224" s="1"/>
  <c r="AE224"/>
  <c r="R225"/>
  <c r="T225"/>
  <c r="V225"/>
  <c r="W225"/>
  <c r="X225" s="1"/>
  <c r="AE225"/>
  <c r="R226"/>
  <c r="Y226" s="1"/>
  <c r="T226"/>
  <c r="V226"/>
  <c r="W226"/>
  <c r="X226" s="1"/>
  <c r="AE226"/>
  <c r="R227"/>
  <c r="Y227" s="1"/>
  <c r="T227"/>
  <c r="V227"/>
  <c r="W227"/>
  <c r="X227" s="1"/>
  <c r="AE227"/>
  <c r="R228"/>
  <c r="Y228" s="1"/>
  <c r="T228"/>
  <c r="V228"/>
  <c r="W228"/>
  <c r="X228" s="1"/>
  <c r="AE228"/>
  <c r="R229"/>
  <c r="T229"/>
  <c r="V229"/>
  <c r="W229"/>
  <c r="X229" s="1"/>
  <c r="AE229"/>
  <c r="R230"/>
  <c r="T230"/>
  <c r="V230"/>
  <c r="W230"/>
  <c r="X230" s="1"/>
  <c r="AE230"/>
  <c r="R231"/>
  <c r="T231"/>
  <c r="V231"/>
  <c r="W231"/>
  <c r="X231" s="1"/>
  <c r="Y231"/>
  <c r="AE231"/>
  <c r="R232"/>
  <c r="Y232" s="1"/>
  <c r="S232" s="1"/>
  <c r="T232"/>
  <c r="V232"/>
  <c r="W232"/>
  <c r="X232" s="1"/>
  <c r="AE232"/>
  <c r="R233"/>
  <c r="T233"/>
  <c r="V233"/>
  <c r="W233"/>
  <c r="Y233"/>
  <c r="S233" s="1"/>
  <c r="AE233"/>
  <c r="R234"/>
  <c r="T234"/>
  <c r="V234"/>
  <c r="W234"/>
  <c r="X234" s="1"/>
  <c r="AE234"/>
  <c r="R235"/>
  <c r="T235"/>
  <c r="V235"/>
  <c r="W235"/>
  <c r="X235" s="1"/>
  <c r="AE235"/>
  <c r="R236"/>
  <c r="T236"/>
  <c r="V236"/>
  <c r="W236"/>
  <c r="X236" s="1"/>
  <c r="AE236"/>
  <c r="R237"/>
  <c r="T237"/>
  <c r="V237"/>
  <c r="W237"/>
  <c r="X237" s="1"/>
  <c r="AE237"/>
  <c r="R238"/>
  <c r="T238"/>
  <c r="V238"/>
  <c r="W238"/>
  <c r="X238" s="1"/>
  <c r="AE238"/>
  <c r="R239"/>
  <c r="T239"/>
  <c r="V239"/>
  <c r="W239"/>
  <c r="X239" s="1"/>
  <c r="AE239"/>
  <c r="R240"/>
  <c r="T240"/>
  <c r="V240"/>
  <c r="W240"/>
  <c r="X240" s="1"/>
  <c r="AE240"/>
  <c r="R241"/>
  <c r="Y241" s="1"/>
  <c r="T241"/>
  <c r="V241"/>
  <c r="W241"/>
  <c r="X241" s="1"/>
  <c r="AE241"/>
  <c r="R242"/>
  <c r="T242"/>
  <c r="V242"/>
  <c r="W242"/>
  <c r="X242"/>
  <c r="Y242"/>
  <c r="AE242"/>
  <c r="R243"/>
  <c r="T243"/>
  <c r="V243"/>
  <c r="W243"/>
  <c r="X243" s="1"/>
  <c r="AE243"/>
  <c r="R244"/>
  <c r="T244"/>
  <c r="AW245" s="1"/>
  <c r="V244"/>
  <c r="W244"/>
  <c r="X244"/>
  <c r="AE244"/>
  <c r="R245"/>
  <c r="T245"/>
  <c r="V245"/>
  <c r="W245"/>
  <c r="X245" s="1"/>
  <c r="Y245"/>
  <c r="S245" s="1"/>
  <c r="AE245"/>
  <c r="R246"/>
  <c r="Y246" s="1"/>
  <c r="T246"/>
  <c r="V246"/>
  <c r="W246"/>
  <c r="X246" s="1"/>
  <c r="AE246"/>
  <c r="R247"/>
  <c r="T247"/>
  <c r="V247"/>
  <c r="W247"/>
  <c r="X247" s="1"/>
  <c r="AE247"/>
  <c r="R248"/>
  <c r="T248"/>
  <c r="V248"/>
  <c r="W248"/>
  <c r="X248" s="1"/>
  <c r="AE248"/>
  <c r="R249"/>
  <c r="T249"/>
  <c r="V249"/>
  <c r="W249"/>
  <c r="X249" s="1"/>
  <c r="AE249"/>
  <c r="R250"/>
  <c r="T250"/>
  <c r="AV251" s="1"/>
  <c r="V250"/>
  <c r="W250"/>
  <c r="X250"/>
  <c r="AE250"/>
  <c r="R251"/>
  <c r="T251"/>
  <c r="V251"/>
  <c r="W251"/>
  <c r="X251" s="1"/>
  <c r="AE251"/>
  <c r="R252"/>
  <c r="T252"/>
  <c r="V252"/>
  <c r="W252"/>
  <c r="X252" s="1"/>
  <c r="AE252"/>
  <c r="R253"/>
  <c r="Y253" s="1"/>
  <c r="T253"/>
  <c r="V253"/>
  <c r="W253"/>
  <c r="X253"/>
  <c r="AE253"/>
  <c r="R254"/>
  <c r="Y254" s="1"/>
  <c r="T254"/>
  <c r="V254"/>
  <c r="W254"/>
  <c r="X254" s="1"/>
  <c r="AE254"/>
  <c r="R255"/>
  <c r="T255"/>
  <c r="V255"/>
  <c r="W255"/>
  <c r="X255"/>
  <c r="AE255"/>
  <c r="R256"/>
  <c r="T256"/>
  <c r="V256"/>
  <c r="W256"/>
  <c r="X256" s="1"/>
  <c r="AE256"/>
  <c r="R257"/>
  <c r="Y257" s="1"/>
  <c r="T257"/>
  <c r="V257"/>
  <c r="W257"/>
  <c r="X257" s="1"/>
  <c r="AE257"/>
  <c r="R258"/>
  <c r="Y258" s="1"/>
  <c r="T258"/>
  <c r="V258"/>
  <c r="W258"/>
  <c r="X258"/>
  <c r="AE258"/>
  <c r="R259"/>
  <c r="T259"/>
  <c r="V259"/>
  <c r="W259"/>
  <c r="AE259"/>
  <c r="R260"/>
  <c r="T260"/>
  <c r="V260"/>
  <c r="W260"/>
  <c r="X260" s="1"/>
  <c r="AE260"/>
  <c r="R261"/>
  <c r="Y261" s="1"/>
  <c r="T261"/>
  <c r="V261"/>
  <c r="W261"/>
  <c r="X261"/>
  <c r="AE261"/>
  <c r="R262"/>
  <c r="Y262" s="1"/>
  <c r="S262" s="1"/>
  <c r="T262"/>
  <c r="V262"/>
  <c r="W262"/>
  <c r="X262" s="1"/>
  <c r="AE262"/>
  <c r="R263"/>
  <c r="T263"/>
  <c r="V263"/>
  <c r="W263"/>
  <c r="X263" s="1"/>
  <c r="AE263"/>
  <c r="R264"/>
  <c r="T264"/>
  <c r="V264"/>
  <c r="W264"/>
  <c r="X264" s="1"/>
  <c r="AE264"/>
  <c r="R265"/>
  <c r="Y265" s="1"/>
  <c r="S265" s="1"/>
  <c r="T265"/>
  <c r="V265"/>
  <c r="W265"/>
  <c r="X265"/>
  <c r="AE265"/>
  <c r="R266"/>
  <c r="T266"/>
  <c r="V266"/>
  <c r="W266"/>
  <c r="Y266"/>
  <c r="AE266"/>
  <c r="R267"/>
  <c r="T267"/>
  <c r="V267"/>
  <c r="W267"/>
  <c r="X267" s="1"/>
  <c r="AE267"/>
  <c r="R268"/>
  <c r="T268"/>
  <c r="V268"/>
  <c r="W268"/>
  <c r="X268"/>
  <c r="AE268"/>
  <c r="R269"/>
  <c r="Y269" s="1"/>
  <c r="T269"/>
  <c r="V269"/>
  <c r="W269"/>
  <c r="X269" s="1"/>
  <c r="AE269"/>
  <c r="R270"/>
  <c r="Y270" s="1"/>
  <c r="T270"/>
  <c r="V270"/>
  <c r="W270"/>
  <c r="X270" s="1"/>
  <c r="AE270"/>
  <c r="R271"/>
  <c r="T271"/>
  <c r="V271"/>
  <c r="W271"/>
  <c r="X271" s="1"/>
  <c r="AE271"/>
  <c r="R272"/>
  <c r="T272"/>
  <c r="V272"/>
  <c r="W272"/>
  <c r="X272" s="1"/>
  <c r="AE272"/>
  <c r="R273"/>
  <c r="Y273" s="1"/>
  <c r="T273"/>
  <c r="V273"/>
  <c r="W273"/>
  <c r="X273" s="1"/>
  <c r="AE273"/>
  <c r="R274"/>
  <c r="Y274" s="1"/>
  <c r="T274"/>
  <c r="V274"/>
  <c r="W274"/>
  <c r="X274" s="1"/>
  <c r="AE274"/>
  <c r="R275"/>
  <c r="T275"/>
  <c r="V275"/>
  <c r="W275"/>
  <c r="X275"/>
  <c r="AE275"/>
  <c r="R276"/>
  <c r="T276"/>
  <c r="V276"/>
  <c r="W276"/>
  <c r="X276" s="1"/>
  <c r="AE276"/>
  <c r="R277"/>
  <c r="T277"/>
  <c r="V277"/>
  <c r="W277"/>
  <c r="X277" s="1"/>
  <c r="Y277"/>
  <c r="AE277"/>
  <c r="R278"/>
  <c r="Y278" s="1"/>
  <c r="T278"/>
  <c r="V278"/>
  <c r="W278"/>
  <c r="X278" s="1"/>
  <c r="AE278"/>
  <c r="R279"/>
  <c r="T279"/>
  <c r="V279"/>
  <c r="W279"/>
  <c r="X279" s="1"/>
  <c r="AE279"/>
  <c r="R280"/>
  <c r="T280"/>
  <c r="V280"/>
  <c r="W280"/>
  <c r="AE280"/>
  <c r="R281"/>
  <c r="Y281" s="1"/>
  <c r="S281" s="1"/>
  <c r="T281"/>
  <c r="V281"/>
  <c r="W281"/>
  <c r="AE281"/>
  <c r="R282"/>
  <c r="T282"/>
  <c r="V282"/>
  <c r="W282"/>
  <c r="X282" s="1"/>
  <c r="Y282"/>
  <c r="AE282"/>
  <c r="R283"/>
  <c r="T283"/>
  <c r="V283"/>
  <c r="W283"/>
  <c r="X283" s="1"/>
  <c r="AE283"/>
  <c r="R284"/>
  <c r="T284"/>
  <c r="V284"/>
  <c r="W284"/>
  <c r="X284" s="1"/>
  <c r="AE284"/>
  <c r="R285"/>
  <c r="Y285" s="1"/>
  <c r="T285"/>
  <c r="V285"/>
  <c r="W285"/>
  <c r="X285" s="1"/>
  <c r="AE285"/>
  <c r="R286"/>
  <c r="Y286" s="1"/>
  <c r="T286"/>
  <c r="V286"/>
  <c r="W286"/>
  <c r="X286" s="1"/>
  <c r="AE286"/>
  <c r="R287"/>
  <c r="T287"/>
  <c r="V287"/>
  <c r="W287"/>
  <c r="X287" s="1"/>
  <c r="AE287"/>
  <c r="R288"/>
  <c r="T288"/>
  <c r="V288"/>
  <c r="W288"/>
  <c r="X288" s="1"/>
  <c r="AE288"/>
  <c r="R289"/>
  <c r="Y289" s="1"/>
  <c r="T289"/>
  <c r="V289"/>
  <c r="W289"/>
  <c r="X289" s="1"/>
  <c r="AE289"/>
  <c r="R290"/>
  <c r="Y290" s="1"/>
  <c r="T290"/>
  <c r="V290"/>
  <c r="W290"/>
  <c r="X290" s="1"/>
  <c r="AE290"/>
  <c r="R291"/>
  <c r="T291"/>
  <c r="V291"/>
  <c r="W291"/>
  <c r="X291" s="1"/>
  <c r="AE291"/>
  <c r="R292"/>
  <c r="T292"/>
  <c r="V292"/>
  <c r="W292"/>
  <c r="X292" s="1"/>
  <c r="AE292"/>
  <c r="R293"/>
  <c r="Y293" s="1"/>
  <c r="T293"/>
  <c r="V293"/>
  <c r="W293"/>
  <c r="X293" s="1"/>
  <c r="AE293"/>
  <c r="R294"/>
  <c r="T294"/>
  <c r="V294"/>
  <c r="W294"/>
  <c r="X294"/>
  <c r="Y294"/>
  <c r="AE294"/>
  <c r="R295"/>
  <c r="T295"/>
  <c r="V295"/>
  <c r="W295"/>
  <c r="X295" s="1"/>
  <c r="AE295"/>
  <c r="R296"/>
  <c r="T296"/>
  <c r="AW297" s="1"/>
  <c r="V296"/>
  <c r="W296"/>
  <c r="X296"/>
  <c r="AE296"/>
  <c r="R297"/>
  <c r="T297"/>
  <c r="V297"/>
  <c r="W297"/>
  <c r="Y297"/>
  <c r="S297" s="1"/>
  <c r="AE297"/>
  <c r="R298"/>
  <c r="Y298" s="1"/>
  <c r="T298"/>
  <c r="V298"/>
  <c r="W298"/>
  <c r="AE298"/>
  <c r="R299"/>
  <c r="T299"/>
  <c r="V299"/>
  <c r="W299"/>
  <c r="X299" s="1"/>
  <c r="AE299"/>
  <c r="R300"/>
  <c r="T300"/>
  <c r="V300"/>
  <c r="W300"/>
  <c r="X300" s="1"/>
  <c r="AE300"/>
  <c r="R301"/>
  <c r="T301"/>
  <c r="V301"/>
  <c r="W301"/>
  <c r="X301" s="1"/>
  <c r="AE301"/>
  <c r="R302"/>
  <c r="T302"/>
  <c r="V302"/>
  <c r="W302"/>
  <c r="X302"/>
  <c r="AE302"/>
  <c r="R303"/>
  <c r="T303"/>
  <c r="V303"/>
  <c r="W303"/>
  <c r="X303" s="1"/>
  <c r="AE303"/>
  <c r="R304"/>
  <c r="T304"/>
  <c r="V304"/>
  <c r="W304"/>
  <c r="X304" s="1"/>
  <c r="AE304"/>
  <c r="R305"/>
  <c r="T305"/>
  <c r="V305"/>
  <c r="W305"/>
  <c r="X305" s="1"/>
  <c r="AE305"/>
  <c r="R306"/>
  <c r="Y306" s="1"/>
  <c r="T306"/>
  <c r="V306"/>
  <c r="W306"/>
  <c r="X306" s="1"/>
  <c r="AE306"/>
  <c r="R307"/>
  <c r="T307"/>
  <c r="V307"/>
  <c r="W307"/>
  <c r="X307" s="1"/>
  <c r="AE307"/>
  <c r="R308"/>
  <c r="T308"/>
  <c r="V308"/>
  <c r="W308"/>
  <c r="X308" s="1"/>
  <c r="AE308"/>
  <c r="R309"/>
  <c r="Y309" s="1"/>
  <c r="S309" s="1"/>
  <c r="T309"/>
  <c r="V309"/>
  <c r="W309"/>
  <c r="X309" s="1"/>
  <c r="AE309"/>
  <c r="R310"/>
  <c r="T310"/>
  <c r="V310"/>
  <c r="W310"/>
  <c r="X310" s="1"/>
  <c r="Y310"/>
  <c r="AE310"/>
  <c r="R311"/>
  <c r="T311"/>
  <c r="V311"/>
  <c r="W311"/>
  <c r="X311" s="1"/>
  <c r="AE311"/>
  <c r="R312"/>
  <c r="T312"/>
  <c r="V312"/>
  <c r="W312"/>
  <c r="X312"/>
  <c r="AE312"/>
  <c r="R313"/>
  <c r="T313"/>
  <c r="V313"/>
  <c r="W313"/>
  <c r="X313" s="1"/>
  <c r="AE313"/>
  <c r="R314"/>
  <c r="T314"/>
  <c r="V314"/>
  <c r="W314"/>
  <c r="X314" s="1"/>
  <c r="AE314"/>
  <c r="R315"/>
  <c r="T315"/>
  <c r="V315"/>
  <c r="W315"/>
  <c r="X315" s="1"/>
  <c r="AE315"/>
  <c r="R316"/>
  <c r="T316"/>
  <c r="V316"/>
  <c r="W316"/>
  <c r="X316" s="1"/>
  <c r="AE316"/>
  <c r="R317"/>
  <c r="Y317" s="1"/>
  <c r="T317"/>
  <c r="V317"/>
  <c r="W317"/>
  <c r="X317" s="1"/>
  <c r="AE317"/>
  <c r="R318"/>
  <c r="Y318" s="1"/>
  <c r="T318"/>
  <c r="V318"/>
  <c r="W318"/>
  <c r="X318" s="1"/>
  <c r="AE318"/>
  <c r="R319"/>
  <c r="T319"/>
  <c r="V319"/>
  <c r="W319"/>
  <c r="X319" s="1"/>
  <c r="AE319"/>
  <c r="R320"/>
  <c r="T320"/>
  <c r="V320"/>
  <c r="W320"/>
  <c r="X320" s="1"/>
  <c r="AE320"/>
  <c r="R321"/>
  <c r="T321"/>
  <c r="V321"/>
  <c r="W321"/>
  <c r="X321" s="1"/>
  <c r="AE321"/>
  <c r="R322"/>
  <c r="Y322" s="1"/>
  <c r="T322"/>
  <c r="V322"/>
  <c r="W322"/>
  <c r="X322" s="1"/>
  <c r="AE322"/>
  <c r="R323"/>
  <c r="BD322" s="1"/>
  <c r="T323"/>
  <c r="V323"/>
  <c r="W323"/>
  <c r="X323" s="1"/>
  <c r="AE323"/>
  <c r="R324"/>
  <c r="T324"/>
  <c r="V324"/>
  <c r="W324"/>
  <c r="X324" s="1"/>
  <c r="AE324"/>
  <c r="R325"/>
  <c r="T325"/>
  <c r="V325"/>
  <c r="W325"/>
  <c r="X325" s="1"/>
  <c r="AE325"/>
  <c r="R326"/>
  <c r="T326"/>
  <c r="AV326" s="1"/>
  <c r="V326"/>
  <c r="W326"/>
  <c r="X326"/>
  <c r="AE326"/>
  <c r="R327"/>
  <c r="T327"/>
  <c r="V327"/>
  <c r="W327"/>
  <c r="X327" s="1"/>
  <c r="AE327"/>
  <c r="R328"/>
  <c r="T328"/>
  <c r="AV328" s="1"/>
  <c r="V328"/>
  <c r="W328"/>
  <c r="X328" s="1"/>
  <c r="AE328"/>
  <c r="R329"/>
  <c r="Y329" s="1"/>
  <c r="T329"/>
  <c r="V329"/>
  <c r="W329"/>
  <c r="AE329"/>
  <c r="R330"/>
  <c r="Y330" s="1"/>
  <c r="T330"/>
  <c r="V330"/>
  <c r="W330"/>
  <c r="AE330"/>
  <c r="R331"/>
  <c r="T331"/>
  <c r="AV331" s="1"/>
  <c r="V331"/>
  <c r="W331"/>
  <c r="X331" s="1"/>
  <c r="AE331"/>
  <c r="R332"/>
  <c r="T332"/>
  <c r="V332"/>
  <c r="W332"/>
  <c r="X332" s="1"/>
  <c r="AE332"/>
  <c r="R333"/>
  <c r="T333"/>
  <c r="V333"/>
  <c r="W333"/>
  <c r="X333" s="1"/>
  <c r="AE333"/>
  <c r="R334"/>
  <c r="T334"/>
  <c r="V334"/>
  <c r="W334"/>
  <c r="X334" s="1"/>
  <c r="AE334"/>
  <c r="R335"/>
  <c r="T335"/>
  <c r="V335"/>
  <c r="W335"/>
  <c r="X335" s="1"/>
  <c r="AE335"/>
  <c r="R336"/>
  <c r="T336"/>
  <c r="V336"/>
  <c r="W336"/>
  <c r="X336" s="1"/>
  <c r="AE336"/>
  <c r="R337"/>
  <c r="Y337" s="1"/>
  <c r="T337"/>
  <c r="V337"/>
  <c r="W337"/>
  <c r="X337" s="1"/>
  <c r="AE337"/>
  <c r="R338"/>
  <c r="Y338" s="1"/>
  <c r="S338" s="1"/>
  <c r="T338"/>
  <c r="V338"/>
  <c r="W338"/>
  <c r="X338" s="1"/>
  <c r="AE338"/>
  <c r="R339"/>
  <c r="T339"/>
  <c r="V339"/>
  <c r="W339"/>
  <c r="X339" s="1"/>
  <c r="AE339"/>
  <c r="R340"/>
  <c r="T340"/>
  <c r="V340"/>
  <c r="W340"/>
  <c r="X340"/>
  <c r="AE340"/>
  <c r="R341"/>
  <c r="Y341" s="1"/>
  <c r="T341"/>
  <c r="V341"/>
  <c r="W341"/>
  <c r="X341" s="1"/>
  <c r="AE341"/>
  <c r="R342"/>
  <c r="T342"/>
  <c r="V342"/>
  <c r="W342"/>
  <c r="X342" s="1"/>
  <c r="Y342"/>
  <c r="AE342"/>
  <c r="R343"/>
  <c r="Y343" s="1"/>
  <c r="T343"/>
  <c r="V343"/>
  <c r="W343"/>
  <c r="AE343"/>
  <c r="R344"/>
  <c r="T344"/>
  <c r="V344"/>
  <c r="W344"/>
  <c r="AE344"/>
  <c r="R345"/>
  <c r="T345"/>
  <c r="AV345" s="1"/>
  <c r="V345"/>
  <c r="W345"/>
  <c r="X345" s="1"/>
  <c r="AE345"/>
  <c r="R346"/>
  <c r="BD346" s="1"/>
  <c r="T346"/>
  <c r="V346"/>
  <c r="W346"/>
  <c r="X346"/>
  <c r="AE346"/>
  <c r="R347"/>
  <c r="T347"/>
  <c r="V347"/>
  <c r="W347"/>
  <c r="X347" s="1"/>
  <c r="AE347"/>
  <c r="R348"/>
  <c r="T348"/>
  <c r="AV349" s="1"/>
  <c r="V348"/>
  <c r="W348"/>
  <c r="X348"/>
  <c r="AE348"/>
  <c r="R349"/>
  <c r="T349"/>
  <c r="V349"/>
  <c r="W349"/>
  <c r="X349" s="1"/>
  <c r="Y349"/>
  <c r="S349" s="1"/>
  <c r="AE349"/>
  <c r="R350"/>
  <c r="Y350" s="1"/>
  <c r="T350"/>
  <c r="V350"/>
  <c r="W350"/>
  <c r="X350" s="1"/>
  <c r="AE350"/>
  <c r="R351"/>
  <c r="Y351" s="1"/>
  <c r="T351"/>
  <c r="V351"/>
  <c r="W351"/>
  <c r="X351" s="1"/>
  <c r="AE351"/>
  <c r="R352"/>
  <c r="T352"/>
  <c r="V352"/>
  <c r="W352"/>
  <c r="X352" s="1"/>
  <c r="AE352"/>
  <c r="R353"/>
  <c r="T353"/>
  <c r="V353"/>
  <c r="W353"/>
  <c r="X353" s="1"/>
  <c r="AE353"/>
  <c r="R354"/>
  <c r="T354"/>
  <c r="V354"/>
  <c r="W354"/>
  <c r="X354" s="1"/>
  <c r="AE354"/>
  <c r="R355"/>
  <c r="T355"/>
  <c r="V355"/>
  <c r="W355"/>
  <c r="X355" s="1"/>
  <c r="Y355"/>
  <c r="AE355"/>
  <c r="R356"/>
  <c r="T356"/>
  <c r="V356"/>
  <c r="W356"/>
  <c r="X356" s="1"/>
  <c r="AE356"/>
  <c r="R357"/>
  <c r="T357"/>
  <c r="V357"/>
  <c r="W357"/>
  <c r="X357" s="1"/>
  <c r="AE357"/>
  <c r="R358"/>
  <c r="C358" s="1"/>
  <c r="T358"/>
  <c r="V358"/>
  <c r="W358"/>
  <c r="X358"/>
  <c r="AE358"/>
  <c r="R359"/>
  <c r="T359"/>
  <c r="V359"/>
  <c r="W359"/>
  <c r="X359" s="1"/>
  <c r="AE359"/>
  <c r="R360"/>
  <c r="T360"/>
  <c r="V360"/>
  <c r="W360"/>
  <c r="X360"/>
  <c r="AE360"/>
  <c r="R361"/>
  <c r="T361"/>
  <c r="V361"/>
  <c r="W361"/>
  <c r="AE361"/>
  <c r="R362"/>
  <c r="Y362" s="1"/>
  <c r="T362"/>
  <c r="V362"/>
  <c r="W362"/>
  <c r="X362" s="1"/>
  <c r="AE362"/>
  <c r="R363"/>
  <c r="T363"/>
  <c r="V363"/>
  <c r="W363"/>
  <c r="X363"/>
  <c r="AE363"/>
  <c r="R364"/>
  <c r="T364"/>
  <c r="V364"/>
  <c r="W364"/>
  <c r="X364" s="1"/>
  <c r="AE364"/>
  <c r="R365"/>
  <c r="T365"/>
  <c r="V365"/>
  <c r="W365"/>
  <c r="X365"/>
  <c r="AE365"/>
  <c r="R366"/>
  <c r="T366"/>
  <c r="V366"/>
  <c r="W366"/>
  <c r="X366" s="1"/>
  <c r="AE366"/>
  <c r="R367"/>
  <c r="T367"/>
  <c r="V367"/>
  <c r="W367"/>
  <c r="X367" s="1"/>
  <c r="AE367"/>
  <c r="R368"/>
  <c r="T368"/>
  <c r="AV368" s="1"/>
  <c r="V368"/>
  <c r="W368"/>
  <c r="X368" s="1"/>
  <c r="AE368"/>
  <c r="R369"/>
  <c r="T369"/>
  <c r="V369"/>
  <c r="W369"/>
  <c r="X369"/>
  <c r="AE369"/>
  <c r="R370"/>
  <c r="Y370" s="1"/>
  <c r="T370"/>
  <c r="V370"/>
  <c r="W370"/>
  <c r="X370" s="1"/>
  <c r="AE370"/>
  <c r="R371"/>
  <c r="T371"/>
  <c r="AV371" s="1"/>
  <c r="V371"/>
  <c r="W371"/>
  <c r="X371"/>
  <c r="AE371"/>
  <c r="R372"/>
  <c r="T372"/>
  <c r="V372"/>
  <c r="W372"/>
  <c r="X372" s="1"/>
  <c r="AE372"/>
  <c r="R373"/>
  <c r="T373"/>
  <c r="AV373" s="1"/>
  <c r="V373"/>
  <c r="W373"/>
  <c r="X373" s="1"/>
  <c r="AE373"/>
  <c r="R374"/>
  <c r="T374"/>
  <c r="V374"/>
  <c r="W374"/>
  <c r="X374" s="1"/>
  <c r="Y374"/>
  <c r="AE374"/>
  <c r="R375"/>
  <c r="T375"/>
  <c r="V375"/>
  <c r="W375"/>
  <c r="X375" s="1"/>
  <c r="AE375"/>
  <c r="R376"/>
  <c r="T376"/>
  <c r="AW377" s="1"/>
  <c r="V376"/>
  <c r="W376"/>
  <c r="X376"/>
  <c r="AE376"/>
  <c r="R377"/>
  <c r="T377"/>
  <c r="V377"/>
  <c r="W377"/>
  <c r="AE377"/>
  <c r="R378"/>
  <c r="T378"/>
  <c r="V378"/>
  <c r="W378"/>
  <c r="X378" s="1"/>
  <c r="AE378"/>
  <c r="R379"/>
  <c r="BD378" s="1"/>
  <c r="T379"/>
  <c r="V379"/>
  <c r="W379"/>
  <c r="X379" s="1"/>
  <c r="AE379"/>
  <c r="R380"/>
  <c r="T380"/>
  <c r="V380"/>
  <c r="W380"/>
  <c r="X380" s="1"/>
  <c r="AE380"/>
  <c r="R381"/>
  <c r="Y381" s="1"/>
  <c r="T381"/>
  <c r="AV381" s="1"/>
  <c r="V381"/>
  <c r="W381"/>
  <c r="X381" s="1"/>
  <c r="AE381"/>
  <c r="R382"/>
  <c r="Y382" s="1"/>
  <c r="T382"/>
  <c r="V382"/>
  <c r="W382"/>
  <c r="X382" s="1"/>
  <c r="AE382"/>
  <c r="R383"/>
  <c r="Y383" s="1"/>
  <c r="T383"/>
  <c r="V383"/>
  <c r="W383"/>
  <c r="X383" s="1"/>
  <c r="AE383"/>
  <c r="R384"/>
  <c r="T384"/>
  <c r="V384"/>
  <c r="W384"/>
  <c r="AE384"/>
  <c r="R385"/>
  <c r="Y385" s="1"/>
  <c r="T385"/>
  <c r="V385"/>
  <c r="W385"/>
  <c r="X385" s="1"/>
  <c r="AE385"/>
  <c r="R386"/>
  <c r="C386" s="1"/>
  <c r="T386"/>
  <c r="V386"/>
  <c r="W386"/>
  <c r="X386" s="1"/>
  <c r="AE386"/>
  <c r="R387"/>
  <c r="T387"/>
  <c r="V387"/>
  <c r="W387"/>
  <c r="X387" s="1"/>
  <c r="AE387"/>
  <c r="R388"/>
  <c r="Y388" s="1"/>
  <c r="T388"/>
  <c r="V388"/>
  <c r="W388"/>
  <c r="X388" s="1"/>
  <c r="AE388"/>
  <c r="R389"/>
  <c r="Y389" s="1"/>
  <c r="T389"/>
  <c r="V389"/>
  <c r="W389"/>
  <c r="X389" s="1"/>
  <c r="AE389"/>
  <c r="R390"/>
  <c r="T390"/>
  <c r="V390"/>
  <c r="W390"/>
  <c r="AE390"/>
  <c r="R391"/>
  <c r="T391"/>
  <c r="V391"/>
  <c r="W391"/>
  <c r="X391" s="1"/>
  <c r="AE391"/>
  <c r="R392"/>
  <c r="Y392" s="1"/>
  <c r="T392"/>
  <c r="V392"/>
  <c r="W392"/>
  <c r="X392" s="1"/>
  <c r="AE392"/>
  <c r="R393"/>
  <c r="Y393" s="1"/>
  <c r="T393"/>
  <c r="V393"/>
  <c r="W393"/>
  <c r="X393" s="1"/>
  <c r="AE393"/>
  <c r="R394"/>
  <c r="T394"/>
  <c r="V394"/>
  <c r="W394"/>
  <c r="X394"/>
  <c r="AE394"/>
  <c r="R395"/>
  <c r="T395"/>
  <c r="V395"/>
  <c r="W395"/>
  <c r="X395" s="1"/>
  <c r="AE395"/>
  <c r="R396"/>
  <c r="T396"/>
  <c r="V396"/>
  <c r="W396"/>
  <c r="X396" s="1"/>
  <c r="Y396"/>
  <c r="AE396"/>
  <c r="R397"/>
  <c r="Y397" s="1"/>
  <c r="T397"/>
  <c r="V397"/>
  <c r="W397"/>
  <c r="X397"/>
  <c r="AE397"/>
  <c r="R398"/>
  <c r="T398"/>
  <c r="V398"/>
  <c r="W398"/>
  <c r="X398" s="1"/>
  <c r="AE398"/>
  <c r="R399"/>
  <c r="T399"/>
  <c r="V399"/>
  <c r="W399"/>
  <c r="X399" s="1"/>
  <c r="AE399"/>
  <c r="R400"/>
  <c r="T400"/>
  <c r="V400"/>
  <c r="W400"/>
  <c r="X400" s="1"/>
  <c r="Y400"/>
  <c r="S400" s="1"/>
  <c r="AE400"/>
  <c r="R401"/>
  <c r="T401"/>
  <c r="V401"/>
  <c r="W401"/>
  <c r="X401" s="1"/>
  <c r="Y401"/>
  <c r="AE401"/>
  <c r="R402"/>
  <c r="T402"/>
  <c r="V402"/>
  <c r="W402"/>
  <c r="X402" s="1"/>
  <c r="AE402"/>
  <c r="R403"/>
  <c r="T403"/>
  <c r="V403"/>
  <c r="W403"/>
  <c r="X403" s="1"/>
  <c r="AE403"/>
  <c r="R404"/>
  <c r="Y404" s="1"/>
  <c r="T404"/>
  <c r="V404"/>
  <c r="W404"/>
  <c r="X404"/>
  <c r="AE404"/>
  <c r="R405"/>
  <c r="Y405" s="1"/>
  <c r="T405"/>
  <c r="V405"/>
  <c r="W405"/>
  <c r="X405" s="1"/>
  <c r="AE405"/>
  <c r="R406"/>
  <c r="T406"/>
  <c r="V406"/>
  <c r="W406"/>
  <c r="X406" s="1"/>
  <c r="AE406"/>
  <c r="R407"/>
  <c r="T407"/>
  <c r="V407"/>
  <c r="W407"/>
  <c r="X407" s="1"/>
  <c r="AE407"/>
  <c r="R408"/>
  <c r="Y408" s="1"/>
  <c r="T408"/>
  <c r="V408"/>
  <c r="W408"/>
  <c r="AE408"/>
  <c r="R409"/>
  <c r="Y409" s="1"/>
  <c r="T409"/>
  <c r="V409"/>
  <c r="W409"/>
  <c r="AE409"/>
  <c r="R410"/>
  <c r="T410"/>
  <c r="V410"/>
  <c r="W410"/>
  <c r="X410" s="1"/>
  <c r="AE410"/>
  <c r="R411"/>
  <c r="T411"/>
  <c r="V411"/>
  <c r="W411"/>
  <c r="X411" s="1"/>
  <c r="AE411"/>
  <c r="R412"/>
  <c r="Y412" s="1"/>
  <c r="T412"/>
  <c r="V412"/>
  <c r="W412"/>
  <c r="X412" s="1"/>
  <c r="AE412"/>
  <c r="R413"/>
  <c r="T413"/>
  <c r="V413"/>
  <c r="W413"/>
  <c r="X413" s="1"/>
  <c r="Y413"/>
  <c r="AE413"/>
  <c r="R414"/>
  <c r="T414"/>
  <c r="V414"/>
  <c r="W414"/>
  <c r="X414" s="1"/>
  <c r="AE414"/>
  <c r="R415"/>
  <c r="T415"/>
  <c r="V415"/>
  <c r="W415"/>
  <c r="X415" s="1"/>
  <c r="AE415"/>
  <c r="R416"/>
  <c r="T416"/>
  <c r="V416"/>
  <c r="W416"/>
  <c r="X416" s="1"/>
  <c r="Y416"/>
  <c r="S416" s="1"/>
  <c r="AE416"/>
  <c r="R417"/>
  <c r="T417"/>
  <c r="V417"/>
  <c r="W417"/>
  <c r="X417" s="1"/>
  <c r="Y417"/>
  <c r="AE417"/>
  <c r="R418"/>
  <c r="C418" s="1"/>
  <c r="T418"/>
  <c r="V418"/>
  <c r="W418"/>
  <c r="X418" s="1"/>
  <c r="AE418"/>
  <c r="R419"/>
  <c r="T419"/>
  <c r="V419"/>
  <c r="W419"/>
  <c r="X419" s="1"/>
  <c r="AE419"/>
  <c r="R420"/>
  <c r="Y420" s="1"/>
  <c r="T420"/>
  <c r="V420"/>
  <c r="W420"/>
  <c r="X420" s="1"/>
  <c r="AE420"/>
  <c r="R421"/>
  <c r="Y421" s="1"/>
  <c r="T421"/>
  <c r="V421"/>
  <c r="W421"/>
  <c r="X421" s="1"/>
  <c r="AE421"/>
  <c r="R422"/>
  <c r="T422"/>
  <c r="V422"/>
  <c r="W422"/>
  <c r="X422" s="1"/>
  <c r="AE422"/>
  <c r="R423"/>
  <c r="T423"/>
  <c r="V423"/>
  <c r="W423"/>
  <c r="AE423"/>
  <c r="R424"/>
  <c r="Y424" s="1"/>
  <c r="T424"/>
  <c r="V424"/>
  <c r="W424"/>
  <c r="AE424"/>
  <c r="R425"/>
  <c r="Y425" s="1"/>
  <c r="T425"/>
  <c r="V425"/>
  <c r="W425"/>
  <c r="X425" s="1"/>
  <c r="AE425"/>
  <c r="R426"/>
  <c r="T426"/>
  <c r="V426"/>
  <c r="W426"/>
  <c r="X426"/>
  <c r="AE426"/>
  <c r="R427"/>
  <c r="T427"/>
  <c r="V427"/>
  <c r="W427"/>
  <c r="X427" s="1"/>
  <c r="AE427"/>
  <c r="R428"/>
  <c r="T428"/>
  <c r="V428"/>
  <c r="W428"/>
  <c r="X428" s="1"/>
  <c r="Y428"/>
  <c r="AE428"/>
  <c r="R429"/>
  <c r="Y429" s="1"/>
  <c r="S429" s="1"/>
  <c r="T429"/>
  <c r="V429"/>
  <c r="W429"/>
  <c r="X429" s="1"/>
  <c r="AE429"/>
  <c r="R430"/>
  <c r="T430"/>
  <c r="V430"/>
  <c r="W430"/>
  <c r="X430" s="1"/>
  <c r="AE430"/>
  <c r="R431"/>
  <c r="T431"/>
  <c r="V431"/>
  <c r="W431"/>
  <c r="X431" s="1"/>
  <c r="AE431"/>
  <c r="R432"/>
  <c r="T432"/>
  <c r="V432"/>
  <c r="W432"/>
  <c r="X432" s="1"/>
  <c r="Y432"/>
  <c r="S432" s="1"/>
  <c r="AE432"/>
  <c r="R433"/>
  <c r="T433"/>
  <c r="V433"/>
  <c r="W433"/>
  <c r="X433" s="1"/>
  <c r="Y433"/>
  <c r="AE433"/>
  <c r="R434"/>
  <c r="T434"/>
  <c r="V434"/>
  <c r="W434"/>
  <c r="X434" s="1"/>
  <c r="AE434"/>
  <c r="R435"/>
  <c r="T435"/>
  <c r="V435"/>
  <c r="W435"/>
  <c r="X435"/>
  <c r="AE435"/>
  <c r="R436"/>
  <c r="Y436" s="1"/>
  <c r="T436"/>
  <c r="V436"/>
  <c r="W436"/>
  <c r="X436" s="1"/>
  <c r="AE436"/>
  <c r="R437"/>
  <c r="Y437" s="1"/>
  <c r="T437"/>
  <c r="V437"/>
  <c r="W437"/>
  <c r="X437" s="1"/>
  <c r="AE437"/>
  <c r="R438"/>
  <c r="C438" s="1"/>
  <c r="T438"/>
  <c r="V438"/>
  <c r="W438"/>
  <c r="X438" s="1"/>
  <c r="AE438"/>
  <c r="R439"/>
  <c r="T439"/>
  <c r="V439"/>
  <c r="W439"/>
  <c r="AE439"/>
  <c r="R440"/>
  <c r="Y440" s="1"/>
  <c r="T440"/>
  <c r="V440"/>
  <c r="W440"/>
  <c r="X440" s="1"/>
  <c r="AE440"/>
  <c r="R441"/>
  <c r="Y441" s="1"/>
  <c r="T441"/>
  <c r="V441"/>
  <c r="W441"/>
  <c r="X441" s="1"/>
  <c r="AE441"/>
  <c r="R442"/>
  <c r="T442"/>
  <c r="V442"/>
  <c r="W442"/>
  <c r="AE442"/>
  <c r="R443"/>
  <c r="T443"/>
  <c r="V443"/>
  <c r="W443"/>
  <c r="X443" s="1"/>
  <c r="AE443"/>
  <c r="R444"/>
  <c r="Y444" s="1"/>
  <c r="T444"/>
  <c r="V444"/>
  <c r="W444"/>
  <c r="X444" s="1"/>
  <c r="AE444"/>
  <c r="R445"/>
  <c r="Y445" s="1"/>
  <c r="S445" s="1"/>
  <c r="T445"/>
  <c r="AW446" s="1"/>
  <c r="V445"/>
  <c r="W445"/>
  <c r="X445"/>
  <c r="AE445"/>
  <c r="R446"/>
  <c r="T446"/>
  <c r="V446"/>
  <c r="W446"/>
  <c r="X446" s="1"/>
  <c r="AE446"/>
  <c r="R447"/>
  <c r="T447"/>
  <c r="V447"/>
  <c r="W447"/>
  <c r="X447" s="1"/>
  <c r="AE447"/>
  <c r="R448"/>
  <c r="T448"/>
  <c r="V448"/>
  <c r="W448"/>
  <c r="X448" s="1"/>
  <c r="Y448"/>
  <c r="S448" s="1"/>
  <c r="AE448"/>
  <c r="R449"/>
  <c r="Y449" s="1"/>
  <c r="T449"/>
  <c r="AW449" s="1"/>
  <c r="V449"/>
  <c r="W449"/>
  <c r="X449" s="1"/>
  <c r="AE449"/>
  <c r="R450"/>
  <c r="C450" s="1"/>
  <c r="T450"/>
  <c r="AV451" s="1"/>
  <c r="V450"/>
  <c r="W450"/>
  <c r="AE450"/>
  <c r="R451"/>
  <c r="T451"/>
  <c r="V451"/>
  <c r="W451"/>
  <c r="X451" s="1"/>
  <c r="AE451"/>
  <c r="R452"/>
  <c r="Y452" s="1"/>
  <c r="T452"/>
  <c r="AV452" s="1"/>
  <c r="V452"/>
  <c r="W452"/>
  <c r="X452" s="1"/>
  <c r="AE452"/>
  <c r="R453"/>
  <c r="Y453" s="1"/>
  <c r="T453"/>
  <c r="V453"/>
  <c r="W453"/>
  <c r="X453" s="1"/>
  <c r="AE453"/>
  <c r="R454"/>
  <c r="C454" s="1"/>
  <c r="T454"/>
  <c r="V454"/>
  <c r="W454"/>
  <c r="AE454"/>
  <c r="R455"/>
  <c r="T455"/>
  <c r="AV455" s="1"/>
  <c r="V455"/>
  <c r="W455"/>
  <c r="X455" s="1"/>
  <c r="AE455"/>
  <c r="R456"/>
  <c r="BD456" s="1"/>
  <c r="AS456" s="1"/>
  <c r="T456"/>
  <c r="V456"/>
  <c r="W456"/>
  <c r="X456"/>
  <c r="AE456"/>
  <c r="R457"/>
  <c r="T457"/>
  <c r="V457"/>
  <c r="W457"/>
  <c r="AE457"/>
  <c r="R458"/>
  <c r="Y458" s="1"/>
  <c r="T458"/>
  <c r="V458"/>
  <c r="W458"/>
  <c r="X458"/>
  <c r="AE458"/>
  <c r="R459"/>
  <c r="T459"/>
  <c r="V459"/>
  <c r="W459"/>
  <c r="X459" s="1"/>
  <c r="AE459"/>
  <c r="R460"/>
  <c r="Y460" s="1"/>
  <c r="T460"/>
  <c r="V460"/>
  <c r="W460"/>
  <c r="X460" s="1"/>
  <c r="AE460"/>
  <c r="R461"/>
  <c r="Y461" s="1"/>
  <c r="T461"/>
  <c r="AW462" s="1"/>
  <c r="V461"/>
  <c r="W461"/>
  <c r="X461" s="1"/>
  <c r="AE461"/>
  <c r="R462"/>
  <c r="T462"/>
  <c r="V462"/>
  <c r="W462"/>
  <c r="AE462"/>
  <c r="R463"/>
  <c r="T463"/>
  <c r="V463"/>
  <c r="W463"/>
  <c r="X463" s="1"/>
  <c r="AE463"/>
  <c r="R464"/>
  <c r="Y464" s="1"/>
  <c r="T464"/>
  <c r="V464"/>
  <c r="W464"/>
  <c r="X464" s="1"/>
  <c r="AE464"/>
  <c r="R465"/>
  <c r="Y465" s="1"/>
  <c r="S465" s="1"/>
  <c r="T465"/>
  <c r="AV465" s="1"/>
  <c r="V465"/>
  <c r="W465"/>
  <c r="X465" s="1"/>
  <c r="AE465"/>
  <c r="R466"/>
  <c r="C466" s="1"/>
  <c r="T466"/>
  <c r="V466"/>
  <c r="W466"/>
  <c r="X466" s="1"/>
  <c r="AE466"/>
  <c r="R467"/>
  <c r="T467"/>
  <c r="V467"/>
  <c r="W467"/>
  <c r="AE467"/>
  <c r="R468"/>
  <c r="T468"/>
  <c r="AV468" s="1"/>
  <c r="V468"/>
  <c r="W468"/>
  <c r="X468" s="1"/>
  <c r="Y468"/>
  <c r="AE468"/>
  <c r="R469"/>
  <c r="Y469" s="1"/>
  <c r="T469"/>
  <c r="V469"/>
  <c r="W469"/>
  <c r="X469" s="1"/>
  <c r="AE469"/>
  <c r="R470"/>
  <c r="T470"/>
  <c r="V470"/>
  <c r="W470"/>
  <c r="X470" s="1"/>
  <c r="AE470"/>
  <c r="R471"/>
  <c r="T471"/>
  <c r="AV471" s="1"/>
  <c r="V471"/>
  <c r="W471"/>
  <c r="X471" s="1"/>
  <c r="AE471"/>
  <c r="R472"/>
  <c r="BD472" s="1"/>
  <c r="AS472" s="1"/>
  <c r="T472"/>
  <c r="V472"/>
  <c r="W472"/>
  <c r="X472"/>
  <c r="AE472"/>
  <c r="R473"/>
  <c r="Y473"/>
  <c r="S473"/>
  <c r="T473"/>
  <c r="AW473" s="1"/>
  <c r="V473"/>
  <c r="W473"/>
  <c r="X473"/>
  <c r="AE473"/>
  <c r="R474"/>
  <c r="T474"/>
  <c r="V474"/>
  <c r="W474"/>
  <c r="X474" s="1"/>
  <c r="AE474"/>
  <c r="R475"/>
  <c r="Y475" s="1"/>
  <c r="T475"/>
  <c r="AW476" s="1"/>
  <c r="V475"/>
  <c r="W475"/>
  <c r="X475"/>
  <c r="AE475"/>
  <c r="R476"/>
  <c r="T476"/>
  <c r="V476"/>
  <c r="W476"/>
  <c r="X476" s="1"/>
  <c r="AE476"/>
  <c r="R477"/>
  <c r="T477"/>
  <c r="V477"/>
  <c r="W477"/>
  <c r="X477" s="1"/>
  <c r="AE477"/>
  <c r="R478"/>
  <c r="BD477" s="1"/>
  <c r="T478"/>
  <c r="AW478" s="1"/>
  <c r="V478"/>
  <c r="W478"/>
  <c r="AE478"/>
  <c r="R479"/>
  <c r="T479"/>
  <c r="V479"/>
  <c r="W479"/>
  <c r="X479"/>
  <c r="AE479"/>
  <c r="R480"/>
  <c r="T480"/>
  <c r="V480"/>
  <c r="W480"/>
  <c r="X480" s="1"/>
  <c r="AE480"/>
  <c r="R481"/>
  <c r="BD481" s="1"/>
  <c r="T481"/>
  <c r="AW481" s="1"/>
  <c r="V481"/>
  <c r="W481"/>
  <c r="X481"/>
  <c r="AE481"/>
  <c r="R482"/>
  <c r="T482"/>
  <c r="V482"/>
  <c r="W482"/>
  <c r="X482" s="1"/>
  <c r="AE482"/>
  <c r="R483"/>
  <c r="Y483" s="1"/>
  <c r="T483"/>
  <c r="V483"/>
  <c r="W483"/>
  <c r="X483" s="1"/>
  <c r="AE483"/>
  <c r="R484"/>
  <c r="T484"/>
  <c r="V484"/>
  <c r="W484"/>
  <c r="X484" s="1"/>
  <c r="AE484"/>
  <c r="R485"/>
  <c r="T485"/>
  <c r="V485"/>
  <c r="W485"/>
  <c r="X485" s="1"/>
  <c r="AE485"/>
  <c r="R486"/>
  <c r="T486"/>
  <c r="V486"/>
  <c r="W486"/>
  <c r="X486" s="1"/>
  <c r="AE486"/>
  <c r="R487"/>
  <c r="C487" s="1"/>
  <c r="T487"/>
  <c r="V487"/>
  <c r="W487"/>
  <c r="X487"/>
  <c r="AE487"/>
  <c r="R488"/>
  <c r="T488"/>
  <c r="V488"/>
  <c r="W488"/>
  <c r="X488" s="1"/>
  <c r="AE488"/>
  <c r="R489"/>
  <c r="Y489" s="1"/>
  <c r="T489"/>
  <c r="V489"/>
  <c r="W489"/>
  <c r="AE489"/>
  <c r="R490"/>
  <c r="T490"/>
  <c r="AV490" s="1"/>
  <c r="V490"/>
  <c r="W490"/>
  <c r="X490" s="1"/>
  <c r="AE490"/>
  <c r="R491"/>
  <c r="T491"/>
  <c r="V491"/>
  <c r="W491"/>
  <c r="AE491"/>
  <c r="R492"/>
  <c r="Y492" s="1"/>
  <c r="T492"/>
  <c r="V492"/>
  <c r="W492"/>
  <c r="X492" s="1"/>
  <c r="AE492"/>
  <c r="R493"/>
  <c r="Y493" s="1"/>
  <c r="S493" s="1"/>
  <c r="T493"/>
  <c r="V493"/>
  <c r="W493"/>
  <c r="X493" s="1"/>
  <c r="AE493"/>
  <c r="R494"/>
  <c r="T494"/>
  <c r="V494"/>
  <c r="W494"/>
  <c r="X494" s="1"/>
  <c r="AE494"/>
  <c r="R495"/>
  <c r="T495"/>
  <c r="V495"/>
  <c r="W495"/>
  <c r="X495" s="1"/>
  <c r="AE495"/>
  <c r="R496"/>
  <c r="T496"/>
  <c r="AW496" s="1"/>
  <c r="V496"/>
  <c r="W496"/>
  <c r="X496" s="1"/>
  <c r="AE496"/>
  <c r="R497"/>
  <c r="BD497" s="1"/>
  <c r="AS497" s="1"/>
  <c r="T497"/>
  <c r="V497"/>
  <c r="W497"/>
  <c r="X497" s="1"/>
  <c r="AE497"/>
  <c r="R498"/>
  <c r="C498" s="1"/>
  <c r="T498"/>
  <c r="V498"/>
  <c r="W498"/>
  <c r="AE498"/>
  <c r="R499"/>
  <c r="T499"/>
  <c r="V499"/>
  <c r="W499"/>
  <c r="X499" s="1"/>
  <c r="AE499"/>
  <c r="R500"/>
  <c r="T500"/>
  <c r="AW500" s="1"/>
  <c r="V500"/>
  <c r="W500"/>
  <c r="X500" s="1"/>
  <c r="AE500"/>
  <c r="R501"/>
  <c r="Y501" s="1"/>
  <c r="T501"/>
  <c r="V501"/>
  <c r="W501"/>
  <c r="X501"/>
  <c r="AE501"/>
  <c r="R502"/>
  <c r="Y502"/>
  <c r="T502"/>
  <c r="AV502" s="1"/>
  <c r="V502"/>
  <c r="W502"/>
  <c r="AE502"/>
  <c r="R503"/>
  <c r="C503" s="1"/>
  <c r="T503"/>
  <c r="V503"/>
  <c r="W503"/>
  <c r="X503"/>
  <c r="AE503"/>
  <c r="R504"/>
  <c r="T504"/>
  <c r="V504"/>
  <c r="W504"/>
  <c r="AE504"/>
  <c r="R505"/>
  <c r="Y505"/>
  <c r="T505"/>
  <c r="V505"/>
  <c r="W505"/>
  <c r="X505"/>
  <c r="AE505"/>
  <c r="R506"/>
  <c r="T506"/>
  <c r="V506"/>
  <c r="W506"/>
  <c r="X506" s="1"/>
  <c r="AE506"/>
  <c r="R507"/>
  <c r="C507" s="1"/>
  <c r="T507"/>
  <c r="V507"/>
  <c r="W507"/>
  <c r="AE507"/>
  <c r="R508"/>
  <c r="Y508" s="1"/>
  <c r="T508"/>
  <c r="V508"/>
  <c r="W508"/>
  <c r="X508"/>
  <c r="AE508"/>
  <c r="R509"/>
  <c r="T509"/>
  <c r="AV509" s="1"/>
  <c r="V509"/>
  <c r="W509"/>
  <c r="X509" s="1"/>
  <c r="AE509"/>
  <c r="R510"/>
  <c r="T510"/>
  <c r="V510"/>
  <c r="W510"/>
  <c r="X510" s="1"/>
  <c r="AE510"/>
  <c r="R511"/>
  <c r="T511"/>
  <c r="V511"/>
  <c r="W511"/>
  <c r="X511" s="1"/>
  <c r="AE511"/>
  <c r="R512"/>
  <c r="Y512" s="1"/>
  <c r="T512"/>
  <c r="V512"/>
  <c r="W512"/>
  <c r="X512" s="1"/>
  <c r="AE512"/>
  <c r="R513"/>
  <c r="Y513" s="1"/>
  <c r="T513"/>
  <c r="V513"/>
  <c r="W513"/>
  <c r="X513" s="1"/>
  <c r="AE513"/>
  <c r="R514"/>
  <c r="T514"/>
  <c r="V514"/>
  <c r="W514"/>
  <c r="AE514"/>
  <c r="R515"/>
  <c r="T515"/>
  <c r="V515"/>
  <c r="W515"/>
  <c r="X515" s="1"/>
  <c r="AE515"/>
  <c r="R516"/>
  <c r="T516"/>
  <c r="AV517" s="1"/>
  <c r="V516"/>
  <c r="W516"/>
  <c r="AE516"/>
  <c r="R517"/>
  <c r="T517"/>
  <c r="V517"/>
  <c r="W517"/>
  <c r="X517" s="1"/>
  <c r="Y517"/>
  <c r="AE517"/>
  <c r="R518"/>
  <c r="T518"/>
  <c r="V518"/>
  <c r="W518"/>
  <c r="X518" s="1"/>
  <c r="AE518"/>
  <c r="R519"/>
  <c r="T519"/>
  <c r="V519"/>
  <c r="W519"/>
  <c r="X519" s="1"/>
  <c r="AE519"/>
  <c r="R520"/>
  <c r="Y520" s="1"/>
  <c r="S520" s="1"/>
  <c r="T520"/>
  <c r="AV521" s="1"/>
  <c r="V520"/>
  <c r="W520"/>
  <c r="X520" s="1"/>
  <c r="AE520"/>
  <c r="R521"/>
  <c r="T521"/>
  <c r="V521"/>
  <c r="W521"/>
  <c r="AE521"/>
  <c r="R522"/>
  <c r="T522"/>
  <c r="V522"/>
  <c r="W522"/>
  <c r="X522" s="1"/>
  <c r="AE522"/>
  <c r="R523"/>
  <c r="T523"/>
  <c r="AW524" s="1"/>
  <c r="V523"/>
  <c r="W523"/>
  <c r="X523" s="1"/>
  <c r="AE523"/>
  <c r="R524"/>
  <c r="Y524" s="1"/>
  <c r="S524" s="1"/>
  <c r="T524"/>
  <c r="V524"/>
  <c r="W524"/>
  <c r="AE524"/>
  <c r="R525"/>
  <c r="BD525"/>
  <c r="T525"/>
  <c r="V525"/>
  <c r="W525"/>
  <c r="X525"/>
  <c r="Y525"/>
  <c r="S525" s="1"/>
  <c r="AE525"/>
  <c r="R4"/>
  <c r="AK31"/>
  <c r="AL31"/>
  <c r="AM31" s="1"/>
  <c r="AK32"/>
  <c r="AL32"/>
  <c r="AM32" s="1"/>
  <c r="AK33"/>
  <c r="AL33"/>
  <c r="AM33" s="1"/>
  <c r="AK34"/>
  <c r="AL34"/>
  <c r="AM34" s="1"/>
  <c r="AK35"/>
  <c r="AL35"/>
  <c r="AM35" s="1"/>
  <c r="AK36"/>
  <c r="AL36"/>
  <c r="AM36" s="1"/>
  <c r="AK37"/>
  <c r="AL37"/>
  <c r="AM37" s="1"/>
  <c r="AK38"/>
  <c r="AL38"/>
  <c r="AM38" s="1"/>
  <c r="AK39"/>
  <c r="AL39"/>
  <c r="AM39" s="1"/>
  <c r="AK40"/>
  <c r="AL40"/>
  <c r="AM40" s="1"/>
  <c r="AK41"/>
  <c r="AL41"/>
  <c r="AM41" s="1"/>
  <c r="AK42"/>
  <c r="AL42"/>
  <c r="AM42" s="1"/>
  <c r="AK43"/>
  <c r="AL43"/>
  <c r="AM43" s="1"/>
  <c r="AK44"/>
  <c r="AL44"/>
  <c r="AM44" s="1"/>
  <c r="AK45"/>
  <c r="AL45"/>
  <c r="AM45" s="1"/>
  <c r="AK46"/>
  <c r="AL46"/>
  <c r="AM46" s="1"/>
  <c r="AK47"/>
  <c r="AL47"/>
  <c r="AM47" s="1"/>
  <c r="AK48"/>
  <c r="AL48"/>
  <c r="AM48" s="1"/>
  <c r="AK49"/>
  <c r="AL49"/>
  <c r="AM49"/>
  <c r="AK50"/>
  <c r="AL50"/>
  <c r="AM50" s="1"/>
  <c r="AK51"/>
  <c r="AL51"/>
  <c r="AM51"/>
  <c r="AK52"/>
  <c r="AL52"/>
  <c r="AM52" s="1"/>
  <c r="AK53"/>
  <c r="AL53"/>
  <c r="AM53" s="1"/>
  <c r="AK54"/>
  <c r="AL54"/>
  <c r="AM54" s="1"/>
  <c r="AK55"/>
  <c r="AL55"/>
  <c r="AM55" s="1"/>
  <c r="AK56"/>
  <c r="AL56"/>
  <c r="AM56"/>
  <c r="AK57"/>
  <c r="AL57"/>
  <c r="AM57" s="1"/>
  <c r="AK58"/>
  <c r="AL58"/>
  <c r="AM58" s="1"/>
  <c r="AK59"/>
  <c r="AL59"/>
  <c r="AM59" s="1"/>
  <c r="AK60"/>
  <c r="AL60"/>
  <c r="AM60"/>
  <c r="AK61"/>
  <c r="AL61"/>
  <c r="AM61"/>
  <c r="AK28"/>
  <c r="AL28"/>
  <c r="AM28" s="1"/>
  <c r="AK29"/>
  <c r="AL29"/>
  <c r="AM29" s="1"/>
  <c r="AK30"/>
  <c r="AL30"/>
  <c r="AM30" s="1"/>
  <c r="AL27"/>
  <c r="AM27" s="1"/>
  <c r="AK27"/>
  <c r="AT26"/>
  <c r="AT27" s="1"/>
  <c r="AT61"/>
  <c r="AR26"/>
  <c r="AR27" s="1"/>
  <c r="AE60"/>
  <c r="AE61"/>
  <c r="W60"/>
  <c r="V60"/>
  <c r="V61"/>
  <c r="W61"/>
  <c r="X61" s="1"/>
  <c r="T60"/>
  <c r="T61"/>
  <c r="S37"/>
  <c r="S54"/>
  <c r="R60"/>
  <c r="R61"/>
  <c r="C62"/>
  <c r="C66"/>
  <c r="C70"/>
  <c r="C74"/>
  <c r="C78"/>
  <c r="C86"/>
  <c r="C90"/>
  <c r="C94"/>
  <c r="C98"/>
  <c r="C102"/>
  <c r="C106"/>
  <c r="C110"/>
  <c r="C114"/>
  <c r="C118"/>
  <c r="C122"/>
  <c r="C126"/>
  <c r="C134"/>
  <c r="C138"/>
  <c r="C142"/>
  <c r="C146"/>
  <c r="C150"/>
  <c r="C154"/>
  <c r="C158"/>
  <c r="C162"/>
  <c r="C166"/>
  <c r="C170"/>
  <c r="C174"/>
  <c r="C178"/>
  <c r="C182"/>
  <c r="C186"/>
  <c r="C190"/>
  <c r="C198"/>
  <c r="C202"/>
  <c r="C206"/>
  <c r="C210"/>
  <c r="C214"/>
  <c r="C218"/>
  <c r="C222"/>
  <c r="C226"/>
  <c r="C230"/>
  <c r="C234"/>
  <c r="C238"/>
  <c r="C242"/>
  <c r="C246"/>
  <c r="C250"/>
  <c r="C254"/>
  <c r="C258"/>
  <c r="C262"/>
  <c r="C266"/>
  <c r="C270"/>
  <c r="C278"/>
  <c r="C282"/>
  <c r="C286"/>
  <c r="C290"/>
  <c r="C294"/>
  <c r="C298"/>
  <c r="C302"/>
  <c r="C310"/>
  <c r="C314"/>
  <c r="C318"/>
  <c r="C326"/>
  <c r="C338"/>
  <c r="C342"/>
  <c r="C370"/>
  <c r="C374"/>
  <c r="C390"/>
  <c r="C402"/>
  <c r="C406"/>
  <c r="C422"/>
  <c r="C434"/>
  <c r="C482"/>
  <c r="C490"/>
  <c r="C511"/>
  <c r="C514"/>
  <c r="X196"/>
  <c r="BD105"/>
  <c r="AS525"/>
  <c r="AS93"/>
  <c r="AR60"/>
  <c r="AR61"/>
  <c r="L61" s="1"/>
  <c r="X188"/>
  <c r="X143"/>
  <c r="X125"/>
  <c r="BD64"/>
  <c r="BD150"/>
  <c r="BD73"/>
  <c r="BD96"/>
  <c r="BD228"/>
  <c r="BD345"/>
  <c r="BD226"/>
  <c r="BD203"/>
  <c r="BD69"/>
  <c r="BD498"/>
  <c r="BD305"/>
  <c r="BD77"/>
  <c r="BD361"/>
  <c r="BD489"/>
  <c r="BD354"/>
  <c r="BD245"/>
  <c r="BD128"/>
  <c r="BD121"/>
  <c r="BD113"/>
  <c r="Y69"/>
  <c r="BD524"/>
  <c r="BD521"/>
  <c r="BD505"/>
  <c r="BD501"/>
  <c r="BD377"/>
  <c r="Y361"/>
  <c r="S361" s="1"/>
  <c r="BD358"/>
  <c r="BD314"/>
  <c r="BD231"/>
  <c r="BD210"/>
  <c r="Y121"/>
  <c r="S121"/>
  <c r="BD89"/>
  <c r="BD85"/>
  <c r="BD80"/>
  <c r="AW523"/>
  <c r="AV523"/>
  <c r="Y510"/>
  <c r="BD510"/>
  <c r="AW508"/>
  <c r="Y507"/>
  <c r="S507"/>
  <c r="BD507"/>
  <c r="AW506"/>
  <c r="AW504"/>
  <c r="AV504"/>
  <c r="AW503"/>
  <c r="AW502"/>
  <c r="AV500"/>
  <c r="AW499"/>
  <c r="AV499"/>
  <c r="Y478"/>
  <c r="BD478"/>
  <c r="S475"/>
  <c r="BD475"/>
  <c r="Y474"/>
  <c r="S474" s="1"/>
  <c r="BD474"/>
  <c r="Y471"/>
  <c r="AV470"/>
  <c r="AV469"/>
  <c r="AW469"/>
  <c r="AW467"/>
  <c r="AV467"/>
  <c r="AW465"/>
  <c r="AW464"/>
  <c r="AV464"/>
  <c r="AW463"/>
  <c r="AV462"/>
  <c r="BD458"/>
  <c r="Y455"/>
  <c r="S455" s="1"/>
  <c r="AW454"/>
  <c r="AV454"/>
  <c r="AV453"/>
  <c r="AW452"/>
  <c r="AW451"/>
  <c r="AV450"/>
  <c r="AW450"/>
  <c r="AW448"/>
  <c r="AV448"/>
  <c r="AV447"/>
  <c r="AV446"/>
  <c r="AV383"/>
  <c r="AW383"/>
  <c r="AW382"/>
  <c r="AV382"/>
  <c r="AW381"/>
  <c r="Y380"/>
  <c r="S380" s="1"/>
  <c r="BD380"/>
  <c r="Y375"/>
  <c r="BD375"/>
  <c r="AW374"/>
  <c r="AV374"/>
  <c r="Y373"/>
  <c r="S373" s="1"/>
  <c r="BD373"/>
  <c r="Y372"/>
  <c r="S372" s="1"/>
  <c r="BD372"/>
  <c r="Y369"/>
  <c r="BD369"/>
  <c r="Y368"/>
  <c r="AW364"/>
  <c r="AV364"/>
  <c r="AW363"/>
  <c r="AV362"/>
  <c r="AW362"/>
  <c r="AW351"/>
  <c r="AW350"/>
  <c r="AV350"/>
  <c r="AW349"/>
  <c r="Y348"/>
  <c r="S348" s="1"/>
  <c r="BD348"/>
  <c r="BD343"/>
  <c r="AW342"/>
  <c r="AV342"/>
  <c r="BD341"/>
  <c r="Y340"/>
  <c r="BD340"/>
  <c r="BD337"/>
  <c r="Y336"/>
  <c r="BD336"/>
  <c r="AW330"/>
  <c r="AV330"/>
  <c r="AW329"/>
  <c r="AV329"/>
  <c r="AW328"/>
  <c r="Y327"/>
  <c r="S327" s="1"/>
  <c r="BD327"/>
  <c r="Y324"/>
  <c r="BD324"/>
  <c r="AW323"/>
  <c r="AV319"/>
  <c r="AW319"/>
  <c r="AV318"/>
  <c r="AW317"/>
  <c r="AV317"/>
  <c r="AW316"/>
  <c r="AV316"/>
  <c r="Y307"/>
  <c r="S307" s="1"/>
  <c r="BD307"/>
  <c r="Y304"/>
  <c r="BD304"/>
  <c r="AW298"/>
  <c r="AV298"/>
  <c r="AV297"/>
  <c r="AV296"/>
  <c r="AW296"/>
  <c r="AW252"/>
  <c r="AV252"/>
  <c r="Y251"/>
  <c r="BD251"/>
  <c r="AW247"/>
  <c r="AW246"/>
  <c r="AV246"/>
  <c r="AW241"/>
  <c r="AV241"/>
  <c r="Y240"/>
  <c r="BD240"/>
  <c r="AW236"/>
  <c r="AV236"/>
  <c r="Y235"/>
  <c r="BD235"/>
  <c r="AW231"/>
  <c r="AV231"/>
  <c r="AW228"/>
  <c r="AV228"/>
  <c r="AV227"/>
  <c r="Y221"/>
  <c r="BD221"/>
  <c r="Y220"/>
  <c r="S220" s="1"/>
  <c r="BD220"/>
  <c r="AV218"/>
  <c r="AW218"/>
  <c r="Y217"/>
  <c r="S217" s="1"/>
  <c r="BD217"/>
  <c r="Y208"/>
  <c r="S208" s="1"/>
  <c r="BD208"/>
  <c r="BD206"/>
  <c r="Y206"/>
  <c r="AW201"/>
  <c r="AW197"/>
  <c r="AV197"/>
  <c r="AW196"/>
  <c r="AW189"/>
  <c r="AV189"/>
  <c r="AV187"/>
  <c r="AV180"/>
  <c r="AW180"/>
  <c r="AW178"/>
  <c r="AV178"/>
  <c r="Y177"/>
  <c r="BD177"/>
  <c r="AW170"/>
  <c r="AV170"/>
  <c r="Y169"/>
  <c r="S169"/>
  <c r="BD169"/>
  <c r="AV165"/>
  <c r="AW165"/>
  <c r="Y164"/>
  <c r="BD164"/>
  <c r="AW160"/>
  <c r="AV160"/>
  <c r="AW157"/>
  <c r="AV157"/>
  <c r="AW156"/>
  <c r="AV156"/>
  <c r="AV155"/>
  <c r="AW155"/>
  <c r="AW153"/>
  <c r="AV153"/>
  <c r="Y152"/>
  <c r="BD152"/>
  <c r="Y151"/>
  <c r="BD151"/>
  <c r="AW143"/>
  <c r="AV143"/>
  <c r="Y142"/>
  <c r="BD142"/>
  <c r="AW140"/>
  <c r="AV140"/>
  <c r="AW135"/>
  <c r="AV135"/>
  <c r="AW132"/>
  <c r="AV132"/>
  <c r="AW129"/>
  <c r="AV129"/>
  <c r="AW123"/>
  <c r="AV123"/>
  <c r="AW119"/>
  <c r="AV119"/>
  <c r="AV114"/>
  <c r="AW114"/>
  <c r="BD509"/>
  <c r="BD496"/>
  <c r="BD476"/>
  <c r="BD457"/>
  <c r="BD339"/>
  <c r="BD326"/>
  <c r="BD325"/>
  <c r="BD250"/>
  <c r="BD234"/>
  <c r="BD222"/>
  <c r="BD186"/>
  <c r="BD163"/>
  <c r="Y522"/>
  <c r="BD522"/>
  <c r="AW521"/>
  <c r="BD520"/>
  <c r="Y516"/>
  <c r="S516" s="1"/>
  <c r="Y515"/>
  <c r="S515" s="1"/>
  <c r="BD515"/>
  <c r="AW511"/>
  <c r="AW510"/>
  <c r="AV510"/>
  <c r="AW509"/>
  <c r="AV498"/>
  <c r="AW498"/>
  <c r="AV497"/>
  <c r="AV496"/>
  <c r="BD495"/>
  <c r="Y486"/>
  <c r="BD486"/>
  <c r="S483"/>
  <c r="BD483"/>
  <c r="Y482"/>
  <c r="S482" s="1"/>
  <c r="BD482"/>
  <c r="Y479"/>
  <c r="BD479"/>
  <c r="AV478"/>
  <c r="AV477"/>
  <c r="AW477"/>
  <c r="AV476"/>
  <c r="AW475"/>
  <c r="AV473"/>
  <c r="AW472"/>
  <c r="AV472"/>
  <c r="AV466"/>
  <c r="AW466"/>
  <c r="AV457"/>
  <c r="AV456"/>
  <c r="AW455"/>
  <c r="Y379"/>
  <c r="BD379"/>
  <c r="AV377"/>
  <c r="Y376"/>
  <c r="S376" s="1"/>
  <c r="AW375"/>
  <c r="AV375"/>
  <c r="AW373"/>
  <c r="AW372"/>
  <c r="AV372"/>
  <c r="AW371"/>
  <c r="AW369"/>
  <c r="AV369"/>
  <c r="AW368"/>
  <c r="AW360"/>
  <c r="AV360"/>
  <c r="AV354"/>
  <c r="Y347"/>
  <c r="BD347"/>
  <c r="AW345"/>
  <c r="Y344"/>
  <c r="BD344"/>
  <c r="AW343"/>
  <c r="AV343"/>
  <c r="AW341"/>
  <c r="AV341"/>
  <c r="AW340"/>
  <c r="AW339"/>
  <c r="AV339"/>
  <c r="AW337"/>
  <c r="AW336"/>
  <c r="AV336"/>
  <c r="Y335"/>
  <c r="Y332"/>
  <c r="S332" s="1"/>
  <c r="BD332"/>
  <c r="AW331"/>
  <c r="AW327"/>
  <c r="AV327"/>
  <c r="AW326"/>
  <c r="AW325"/>
  <c r="AV325"/>
  <c r="AV324"/>
  <c r="Y315"/>
  <c r="BD315"/>
  <c r="BD312"/>
  <c r="AW306"/>
  <c r="AV306"/>
  <c r="AW305"/>
  <c r="AV305"/>
  <c r="AV304"/>
  <c r="AW304"/>
  <c r="Y303"/>
  <c r="BD303"/>
  <c r="Y300"/>
  <c r="S300" s="1"/>
  <c r="BD300"/>
  <c r="AV299"/>
  <c r="AW299"/>
  <c r="AW251"/>
  <c r="AW250"/>
  <c r="AV250"/>
  <c r="AV245"/>
  <c r="Y244"/>
  <c r="BD244"/>
  <c r="AV240"/>
  <c r="AW240"/>
  <c r="Y239"/>
  <c r="BD239"/>
  <c r="AV235"/>
  <c r="AW235"/>
  <c r="AW234"/>
  <c r="AV234"/>
  <c r="AV233"/>
  <c r="AV232"/>
  <c r="AW232"/>
  <c r="AV226"/>
  <c r="AV222"/>
  <c r="AW222"/>
  <c r="AV221"/>
  <c r="AV220"/>
  <c r="AW220"/>
  <c r="Y219"/>
  <c r="AV217"/>
  <c r="AW217"/>
  <c r="Y216"/>
  <c r="BD216"/>
  <c r="Y212"/>
  <c r="S212" s="1"/>
  <c r="BD212"/>
  <c r="AW208"/>
  <c r="AV208"/>
  <c r="AV206"/>
  <c r="AW206"/>
  <c r="Y205"/>
  <c r="S205"/>
  <c r="BD205"/>
  <c r="Y200"/>
  <c r="BD200"/>
  <c r="BD194"/>
  <c r="Y194"/>
  <c r="Y193"/>
  <c r="S193"/>
  <c r="BD193"/>
  <c r="Y188"/>
  <c r="BD188"/>
  <c r="AW186"/>
  <c r="AV186"/>
  <c r="Y185"/>
  <c r="S185" s="1"/>
  <c r="BD185"/>
  <c r="AV177"/>
  <c r="AW177"/>
  <c r="AW175"/>
  <c r="AV175"/>
  <c r="AV174"/>
  <c r="AW174"/>
  <c r="BD171"/>
  <c r="Y171"/>
  <c r="AW169"/>
  <c r="AV169"/>
  <c r="Y168"/>
  <c r="BD168"/>
  <c r="AW164"/>
  <c r="AV164"/>
  <c r="AW163"/>
  <c r="AV163"/>
  <c r="AW146"/>
  <c r="AV146"/>
  <c r="AW145"/>
  <c r="AV145"/>
  <c r="AW144"/>
  <c r="AV144"/>
  <c r="AW142"/>
  <c r="AV142"/>
  <c r="Y139"/>
  <c r="BD139"/>
  <c r="Y136"/>
  <c r="BD136"/>
  <c r="BD134"/>
  <c r="Y134"/>
  <c r="S134" s="1"/>
  <c r="Y131"/>
  <c r="BD131"/>
  <c r="AW128"/>
  <c r="AV128"/>
  <c r="AW124"/>
  <c r="AV124"/>
  <c r="AW120"/>
  <c r="AV120"/>
  <c r="BD519"/>
  <c r="BD518"/>
  <c r="Y498"/>
  <c r="BD484"/>
  <c r="BD480"/>
  <c r="BD367"/>
  <c r="BD366"/>
  <c r="BD365"/>
  <c r="BD334"/>
  <c r="BD333"/>
  <c r="BD313"/>
  <c r="Y305"/>
  <c r="BD302"/>
  <c r="BD301"/>
  <c r="BD249"/>
  <c r="BD238"/>
  <c r="BD199"/>
  <c r="BD167"/>
  <c r="BD162"/>
  <c r="BD149"/>
  <c r="AV524"/>
  <c r="AW507"/>
  <c r="AV507"/>
  <c r="AW501"/>
  <c r="Y487"/>
  <c r="BD487"/>
  <c r="AW486"/>
  <c r="AV486"/>
  <c r="AV485"/>
  <c r="AW485"/>
  <c r="AW484"/>
  <c r="AV484"/>
  <c r="AW483"/>
  <c r="AV483"/>
  <c r="AV481"/>
  <c r="AW480"/>
  <c r="AV480"/>
  <c r="AW479"/>
  <c r="AV474"/>
  <c r="AW474"/>
  <c r="Y462"/>
  <c r="S462" s="1"/>
  <c r="BD462"/>
  <c r="Y459"/>
  <c r="S459" s="1"/>
  <c r="BD459"/>
  <c r="AV458"/>
  <c r="AW458"/>
  <c r="Y446"/>
  <c r="S446" s="1"/>
  <c r="BD446"/>
  <c r="Y443"/>
  <c r="S443"/>
  <c r="BD443"/>
  <c r="Y442"/>
  <c r="BD442"/>
  <c r="Y439"/>
  <c r="BD439"/>
  <c r="Y438"/>
  <c r="BD438"/>
  <c r="Y435"/>
  <c r="S435" s="1"/>
  <c r="BD435"/>
  <c r="Y434"/>
  <c r="S434" s="1"/>
  <c r="BD434"/>
  <c r="Y431"/>
  <c r="BD431"/>
  <c r="Y430"/>
  <c r="BD430"/>
  <c r="Y427"/>
  <c r="BD427"/>
  <c r="Y426"/>
  <c r="S426"/>
  <c r="BD426"/>
  <c r="Y423"/>
  <c r="BD423"/>
  <c r="Y422"/>
  <c r="BD422"/>
  <c r="Y419"/>
  <c r="BD419"/>
  <c r="Y418"/>
  <c r="BD418"/>
  <c r="Y415"/>
  <c r="BD415"/>
  <c r="Y414"/>
  <c r="BD414"/>
  <c r="Y411"/>
  <c r="BD411"/>
  <c r="Y410"/>
  <c r="BD410"/>
  <c r="Y407"/>
  <c r="BD407"/>
  <c r="Y406"/>
  <c r="BD406"/>
  <c r="Y403"/>
  <c r="BD403"/>
  <c r="Y402"/>
  <c r="S402" s="1"/>
  <c r="BD402"/>
  <c r="Y399"/>
  <c r="BD399"/>
  <c r="Y398"/>
  <c r="BD398"/>
  <c r="Y395"/>
  <c r="BD395"/>
  <c r="Y394"/>
  <c r="S394"/>
  <c r="BD394"/>
  <c r="Y391"/>
  <c r="BD391"/>
  <c r="Y390"/>
  <c r="BD390"/>
  <c r="Y387"/>
  <c r="BD387"/>
  <c r="Y386"/>
  <c r="BD386"/>
  <c r="Y384"/>
  <c r="S384" s="1"/>
  <c r="BD384"/>
  <c r="AW380"/>
  <c r="AV380"/>
  <c r="AW379"/>
  <c r="AV379"/>
  <c r="AV378"/>
  <c r="AW378"/>
  <c r="AW367"/>
  <c r="AV367"/>
  <c r="AV366"/>
  <c r="AW366"/>
  <c r="AW365"/>
  <c r="AV365"/>
  <c r="Y364"/>
  <c r="S364" s="1"/>
  <c r="BD364"/>
  <c r="Y359"/>
  <c r="BD359"/>
  <c r="AV358"/>
  <c r="AW358"/>
  <c r="Y357"/>
  <c r="BD357"/>
  <c r="Y356"/>
  <c r="S356" s="1"/>
  <c r="BD356"/>
  <c r="Y353"/>
  <c r="BD353"/>
  <c r="Y352"/>
  <c r="BD352"/>
  <c r="AW348"/>
  <c r="AV348"/>
  <c r="AW347"/>
  <c r="AV347"/>
  <c r="AV346"/>
  <c r="AW346"/>
  <c r="AW335"/>
  <c r="AV335"/>
  <c r="AW334"/>
  <c r="AV334"/>
  <c r="AV333"/>
  <c r="AW333"/>
  <c r="AW332"/>
  <c r="AV332"/>
  <c r="Y323"/>
  <c r="BD323"/>
  <c r="Y320"/>
  <c r="BD320"/>
  <c r="AV314"/>
  <c r="AW314"/>
  <c r="AW313"/>
  <c r="AV313"/>
  <c r="AW312"/>
  <c r="AV312"/>
  <c r="Y311"/>
  <c r="BD311"/>
  <c r="Y308"/>
  <c r="BD308"/>
  <c r="AV307"/>
  <c r="AW307"/>
  <c r="AW303"/>
  <c r="AV303"/>
  <c r="AW302"/>
  <c r="AV302"/>
  <c r="AV301"/>
  <c r="AW301"/>
  <c r="AW300"/>
  <c r="AV300"/>
  <c r="Y295"/>
  <c r="BD295"/>
  <c r="Y292"/>
  <c r="BD292"/>
  <c r="Y291"/>
  <c r="BD291"/>
  <c r="Y288"/>
  <c r="S288"/>
  <c r="BD288"/>
  <c r="Y287"/>
  <c r="BD287"/>
  <c r="Y284"/>
  <c r="BD284"/>
  <c r="Y283"/>
  <c r="BD283"/>
  <c r="Y280"/>
  <c r="BD280"/>
  <c r="Y279"/>
  <c r="BD279"/>
  <c r="Y276"/>
  <c r="BD276"/>
  <c r="Y275"/>
  <c r="BD275"/>
  <c r="Y272"/>
  <c r="BD272"/>
  <c r="Y271"/>
  <c r="BD271"/>
  <c r="Y268"/>
  <c r="S268" s="1"/>
  <c r="BD268"/>
  <c r="Y267"/>
  <c r="BD267"/>
  <c r="Y264"/>
  <c r="S264" s="1"/>
  <c r="BD264"/>
  <c r="Y263"/>
  <c r="BD263"/>
  <c r="Y260"/>
  <c r="BD260"/>
  <c r="Y259"/>
  <c r="BD259"/>
  <c r="Y256"/>
  <c r="S256" s="1"/>
  <c r="BD256"/>
  <c r="Y255"/>
  <c r="BD255"/>
  <c r="AW249"/>
  <c r="AV249"/>
  <c r="Y248"/>
  <c r="S248" s="1"/>
  <c r="BD248"/>
  <c r="AV244"/>
  <c r="AW244"/>
  <c r="Y243"/>
  <c r="BD243"/>
  <c r="AV239"/>
  <c r="AW239"/>
  <c r="AW238"/>
  <c r="AV238"/>
  <c r="AW230"/>
  <c r="AV230"/>
  <c r="Y225"/>
  <c r="S225"/>
  <c r="BD225"/>
  <c r="AW219"/>
  <c r="AV219"/>
  <c r="Y213"/>
  <c r="BD213"/>
  <c r="AW211"/>
  <c r="AV211"/>
  <c r="AW210"/>
  <c r="AV210"/>
  <c r="Y209"/>
  <c r="S209" s="1"/>
  <c r="BD209"/>
  <c r="BD207"/>
  <c r="Y207"/>
  <c r="AW205"/>
  <c r="AV205"/>
  <c r="AW203"/>
  <c r="AV203"/>
  <c r="AW200"/>
  <c r="AV200"/>
  <c r="AV199"/>
  <c r="AW199"/>
  <c r="BD187"/>
  <c r="Y187"/>
  <c r="AV185"/>
  <c r="AW185"/>
  <c r="Y184"/>
  <c r="BD184"/>
  <c r="Y180"/>
  <c r="BD180"/>
  <c r="AW176"/>
  <c r="AV176"/>
  <c r="AW173"/>
  <c r="AV173"/>
  <c r="AV171"/>
  <c r="AW171"/>
  <c r="AV168"/>
  <c r="AW168"/>
  <c r="AW167"/>
  <c r="AV167"/>
  <c r="AV162"/>
  <c r="AW162"/>
  <c r="Y161"/>
  <c r="S161"/>
  <c r="BD161"/>
  <c r="Y154"/>
  <c r="BD154"/>
  <c r="AV149"/>
  <c r="AW149"/>
  <c r="Y143"/>
  <c r="S143" s="1"/>
  <c r="BD143"/>
  <c r="BD141"/>
  <c r="Y141"/>
  <c r="Y138"/>
  <c r="BD138"/>
  <c r="AW136"/>
  <c r="AV136"/>
  <c r="AW134"/>
  <c r="AV134"/>
  <c r="AW131"/>
  <c r="AV131"/>
  <c r="Y130"/>
  <c r="S130" s="1"/>
  <c r="BD130"/>
  <c r="Y127"/>
  <c r="S127" s="1"/>
  <c r="BD127"/>
  <c r="AW126"/>
  <c r="AV126"/>
  <c r="BD512"/>
  <c r="Y509"/>
  <c r="Y497"/>
  <c r="Y496"/>
  <c r="S496" s="1"/>
  <c r="BD492"/>
  <c r="BD488"/>
  <c r="Y480"/>
  <c r="Y477"/>
  <c r="Y476"/>
  <c r="BD461"/>
  <c r="BD460"/>
  <c r="Y457"/>
  <c r="Y456"/>
  <c r="BD445"/>
  <c r="BD444"/>
  <c r="BD441"/>
  <c r="BD440"/>
  <c r="BD437"/>
  <c r="BD436"/>
  <c r="BD433"/>
  <c r="BD432"/>
  <c r="BD429"/>
  <c r="BD428"/>
  <c r="BD425"/>
  <c r="BD424"/>
  <c r="BD421"/>
  <c r="BD420"/>
  <c r="BD417"/>
  <c r="BD416"/>
  <c r="AS416" s="1"/>
  <c r="BD413"/>
  <c r="BD412"/>
  <c r="BD409"/>
  <c r="BD408"/>
  <c r="BD405"/>
  <c r="BD404"/>
  <c r="BD401"/>
  <c r="BD400"/>
  <c r="BD397"/>
  <c r="BD396"/>
  <c r="BD393"/>
  <c r="BD392"/>
  <c r="BD389"/>
  <c r="BD388"/>
  <c r="BD385"/>
  <c r="Y371"/>
  <c r="S371" s="1"/>
  <c r="BD370"/>
  <c r="Y367"/>
  <c r="BD355"/>
  <c r="Y339"/>
  <c r="S339" s="1"/>
  <c r="BD338"/>
  <c r="Y326"/>
  <c r="Y325"/>
  <c r="BD321"/>
  <c r="Y313"/>
  <c r="BD310"/>
  <c r="BD309"/>
  <c r="BD294"/>
  <c r="BD293"/>
  <c r="BD290"/>
  <c r="BD289"/>
  <c r="BD286"/>
  <c r="BD285"/>
  <c r="BD282"/>
  <c r="BD281"/>
  <c r="BD278"/>
  <c r="BD277"/>
  <c r="BD274"/>
  <c r="BD273"/>
  <c r="AS273" s="1"/>
  <c r="BD270"/>
  <c r="BD269"/>
  <c r="BD266"/>
  <c r="BD265"/>
  <c r="BD262"/>
  <c r="BD261"/>
  <c r="BD258"/>
  <c r="BD257"/>
  <c r="BD254"/>
  <c r="BD253"/>
  <c r="Y250"/>
  <c r="Y249"/>
  <c r="BD242"/>
  <c r="BD237"/>
  <c r="Y234"/>
  <c r="S234" s="1"/>
  <c r="Y222"/>
  <c r="BD215"/>
  <c r="BD214"/>
  <c r="Y210"/>
  <c r="BD198"/>
  <c r="BD179"/>
  <c r="BD166"/>
  <c r="Y523"/>
  <c r="BD523"/>
  <c r="AV522"/>
  <c r="AW522"/>
  <c r="AW520"/>
  <c r="AV520"/>
  <c r="AV519"/>
  <c r="AW519"/>
  <c r="AW518"/>
  <c r="AV518"/>
  <c r="AW516"/>
  <c r="AV516"/>
  <c r="AW515"/>
  <c r="AV515"/>
  <c r="Y494"/>
  <c r="S494" s="1"/>
  <c r="BD494"/>
  <c r="Y490"/>
  <c r="S490" s="1"/>
  <c r="BD490"/>
  <c r="AV525"/>
  <c r="AW525"/>
  <c r="AV514"/>
  <c r="AW514"/>
  <c r="AW513"/>
  <c r="AV513"/>
  <c r="AW512"/>
  <c r="AV512"/>
  <c r="Y511"/>
  <c r="BD511"/>
  <c r="C506"/>
  <c r="BD506"/>
  <c r="AW505"/>
  <c r="AV505"/>
  <c r="Y504"/>
  <c r="BD504"/>
  <c r="Y503"/>
  <c r="S503" s="1"/>
  <c r="BD503"/>
  <c r="Y500"/>
  <c r="BD500"/>
  <c r="Y499"/>
  <c r="BD499"/>
  <c r="AV495"/>
  <c r="AW495"/>
  <c r="AW494"/>
  <c r="AV494"/>
  <c r="AV493"/>
  <c r="AW493"/>
  <c r="AW492"/>
  <c r="AV492"/>
  <c r="AW491"/>
  <c r="AV491"/>
  <c r="AW489"/>
  <c r="AV489"/>
  <c r="AW488"/>
  <c r="AV488"/>
  <c r="AV487"/>
  <c r="AW487"/>
  <c r="AV482"/>
  <c r="AW482"/>
  <c r="Y467"/>
  <c r="BD467"/>
  <c r="Y466"/>
  <c r="BD466"/>
  <c r="Y463"/>
  <c r="S463" s="1"/>
  <c r="BD463"/>
  <c r="AV461"/>
  <c r="AW461"/>
  <c r="AW460"/>
  <c r="AV460"/>
  <c r="AW459"/>
  <c r="AV459"/>
  <c r="Y454"/>
  <c r="BD454"/>
  <c r="Y451"/>
  <c r="S451" s="1"/>
  <c r="BD451"/>
  <c r="Y450"/>
  <c r="BD450"/>
  <c r="Y447"/>
  <c r="S447" s="1"/>
  <c r="BD447"/>
  <c r="AV445"/>
  <c r="AW445"/>
  <c r="AW444"/>
  <c r="AV444"/>
  <c r="AW443"/>
  <c r="AV443"/>
  <c r="AV442"/>
  <c r="AW442"/>
  <c r="AW441"/>
  <c r="AV441"/>
  <c r="AW440"/>
  <c r="AV440"/>
  <c r="AV439"/>
  <c r="AW439"/>
  <c r="AW438"/>
  <c r="AV438"/>
  <c r="AV437"/>
  <c r="AW437"/>
  <c r="AW436"/>
  <c r="AV436"/>
  <c r="AW435"/>
  <c r="AV435"/>
  <c r="AV434"/>
  <c r="AW434"/>
  <c r="AW433"/>
  <c r="AV433"/>
  <c r="AW432"/>
  <c r="AV432"/>
  <c r="AV431"/>
  <c r="AW431"/>
  <c r="AW430"/>
  <c r="AV430"/>
  <c r="AV429"/>
  <c r="AW429"/>
  <c r="AW428"/>
  <c r="AV428"/>
  <c r="AW427"/>
  <c r="AV427"/>
  <c r="AV426"/>
  <c r="AW426"/>
  <c r="AW425"/>
  <c r="AV425"/>
  <c r="AW424"/>
  <c r="AV424"/>
  <c r="AV423"/>
  <c r="AW423"/>
  <c r="AW422"/>
  <c r="AV422"/>
  <c r="AV421"/>
  <c r="AW421"/>
  <c r="AW420"/>
  <c r="AV420"/>
  <c r="AW419"/>
  <c r="AV419"/>
  <c r="AW418"/>
  <c r="AV418"/>
  <c r="AW417"/>
  <c r="AV417"/>
  <c r="AW416"/>
  <c r="AV416"/>
  <c r="AV415"/>
  <c r="AW415"/>
  <c r="AW414"/>
  <c r="AV414"/>
  <c r="AW413"/>
  <c r="AV413"/>
  <c r="AW412"/>
  <c r="AV412"/>
  <c r="AV411"/>
  <c r="AW411"/>
  <c r="AW410"/>
  <c r="AV410"/>
  <c r="AV409"/>
  <c r="AW409"/>
  <c r="AW408"/>
  <c r="AV408"/>
  <c r="AW407"/>
  <c r="AV407"/>
  <c r="AV406"/>
  <c r="AW406"/>
  <c r="AV405"/>
  <c r="AW405"/>
  <c r="AW404"/>
  <c r="AV404"/>
  <c r="AV403"/>
  <c r="AW403"/>
  <c r="AW402"/>
  <c r="AV402"/>
  <c r="AV401"/>
  <c r="AW401"/>
  <c r="AW400"/>
  <c r="AV400"/>
  <c r="AW399"/>
  <c r="AV399"/>
  <c r="AV398"/>
  <c r="AW398"/>
  <c r="AW397"/>
  <c r="AV397"/>
  <c r="AV396"/>
  <c r="AW396"/>
  <c r="AW395"/>
  <c r="AV395"/>
  <c r="AW394"/>
  <c r="AV394"/>
  <c r="AW393"/>
  <c r="AV393"/>
  <c r="AW392"/>
  <c r="AV392"/>
  <c r="AW391"/>
  <c r="AV391"/>
  <c r="AW390"/>
  <c r="AV390"/>
  <c r="AW389"/>
  <c r="AV389"/>
  <c r="AV388"/>
  <c r="AW388"/>
  <c r="AW387"/>
  <c r="AV387"/>
  <c r="AW386"/>
  <c r="AV386"/>
  <c r="AV385"/>
  <c r="AW385"/>
  <c r="AW384"/>
  <c r="AV384"/>
  <c r="AW376"/>
  <c r="AV376"/>
  <c r="AV370"/>
  <c r="AW370"/>
  <c r="Y363"/>
  <c r="BD363"/>
  <c r="AS363" s="1"/>
  <c r="AW361"/>
  <c r="AV361"/>
  <c r="Y360"/>
  <c r="S360"/>
  <c r="BD360"/>
  <c r="AW359"/>
  <c r="AV359"/>
  <c r="AW357"/>
  <c r="AV357"/>
  <c r="AW356"/>
  <c r="AV356"/>
  <c r="AW355"/>
  <c r="AV355"/>
  <c r="AW353"/>
  <c r="AV353"/>
  <c r="AW352"/>
  <c r="AV352"/>
  <c r="AW344"/>
  <c r="AV344"/>
  <c r="AV338"/>
  <c r="AW338"/>
  <c r="Y331"/>
  <c r="BD331"/>
  <c r="Y328"/>
  <c r="BD328"/>
  <c r="AW322"/>
  <c r="AV322"/>
  <c r="AW321"/>
  <c r="AV321"/>
  <c r="AW320"/>
  <c r="AV320"/>
  <c r="Y319"/>
  <c r="BD319"/>
  <c r="Y316"/>
  <c r="BD316"/>
  <c r="AV315"/>
  <c r="AW315"/>
  <c r="AV311"/>
  <c r="AW311"/>
  <c r="AV310"/>
  <c r="AW310"/>
  <c r="AW309"/>
  <c r="AV309"/>
  <c r="AW308"/>
  <c r="AV308"/>
  <c r="Y299"/>
  <c r="BD299"/>
  <c r="Y296"/>
  <c r="BD296"/>
  <c r="AW295"/>
  <c r="AV295"/>
  <c r="AW294"/>
  <c r="AV294"/>
  <c r="AV293"/>
  <c r="AW293"/>
  <c r="AW292"/>
  <c r="AV292"/>
  <c r="AV291"/>
  <c r="AW291"/>
  <c r="AW290"/>
  <c r="AV290"/>
  <c r="AW289"/>
  <c r="AV289"/>
  <c r="AV288"/>
  <c r="AW288"/>
  <c r="AW287"/>
  <c r="AV287"/>
  <c r="AW286"/>
  <c r="AV286"/>
  <c r="AV285"/>
  <c r="AW285"/>
  <c r="AW284"/>
  <c r="AV284"/>
  <c r="AV283"/>
  <c r="AW283"/>
  <c r="AW282"/>
  <c r="AV282"/>
  <c r="AW281"/>
  <c r="AV281"/>
  <c r="AV280"/>
  <c r="AW280"/>
  <c r="AW279"/>
  <c r="AV279"/>
  <c r="AW278"/>
  <c r="AV278"/>
  <c r="AV277"/>
  <c r="AW277"/>
  <c r="AW276"/>
  <c r="AV276"/>
  <c r="AV275"/>
  <c r="AW275"/>
  <c r="AW274"/>
  <c r="AV274"/>
  <c r="AW273"/>
  <c r="AV273"/>
  <c r="AV272"/>
  <c r="AW272"/>
  <c r="AW271"/>
  <c r="AV271"/>
  <c r="AW270"/>
  <c r="AV270"/>
  <c r="AV269"/>
  <c r="AW269"/>
  <c r="AW268"/>
  <c r="AV268"/>
  <c r="AV267"/>
  <c r="AW267"/>
  <c r="AW266"/>
  <c r="AV266"/>
  <c r="AW265"/>
  <c r="AV265"/>
  <c r="AV264"/>
  <c r="AW264"/>
  <c r="AW263"/>
  <c r="AV263"/>
  <c r="AW262"/>
  <c r="AV262"/>
  <c r="AV261"/>
  <c r="AW261"/>
  <c r="AW260"/>
  <c r="AV260"/>
  <c r="AV259"/>
  <c r="AW259"/>
  <c r="AW258"/>
  <c r="AV258"/>
  <c r="AW257"/>
  <c r="AV257"/>
  <c r="AV256"/>
  <c r="AW256"/>
  <c r="AW255"/>
  <c r="AV255"/>
  <c r="AW254"/>
  <c r="AV254"/>
  <c r="AV253"/>
  <c r="AW253"/>
  <c r="Y252"/>
  <c r="S252" s="1"/>
  <c r="BD252"/>
  <c r="AV248"/>
  <c r="AW248"/>
  <c r="Y247"/>
  <c r="S247" s="1"/>
  <c r="BD247"/>
  <c r="AV243"/>
  <c r="AW243"/>
  <c r="AW242"/>
  <c r="AV242"/>
  <c r="AW237"/>
  <c r="AV237"/>
  <c r="Y236"/>
  <c r="BD236"/>
  <c r="AW229"/>
  <c r="AV229"/>
  <c r="Y224"/>
  <c r="S224" s="1"/>
  <c r="BD224"/>
  <c r="Y218"/>
  <c r="S218" s="1"/>
  <c r="BD218"/>
  <c r="AV212"/>
  <c r="AW212"/>
  <c r="AV209"/>
  <c r="AW209"/>
  <c r="AW207"/>
  <c r="AV207"/>
  <c r="AV204"/>
  <c r="AW204"/>
  <c r="AW202"/>
  <c r="AV202"/>
  <c r="AV198"/>
  <c r="AW198"/>
  <c r="Y197"/>
  <c r="BD197"/>
  <c r="Y196"/>
  <c r="BD196"/>
  <c r="AW192"/>
  <c r="AV192"/>
  <c r="AW191"/>
  <c r="AV191"/>
  <c r="AV190"/>
  <c r="AW190"/>
  <c r="Y181"/>
  <c r="BD181"/>
  <c r="AW179"/>
  <c r="AV179"/>
  <c r="Y172"/>
  <c r="S172" s="1"/>
  <c r="BD172"/>
  <c r="BD170"/>
  <c r="Y170"/>
  <c r="S170" s="1"/>
  <c r="AV166"/>
  <c r="AW166"/>
  <c r="Y165"/>
  <c r="S165" s="1"/>
  <c r="BD165"/>
  <c r="AW161"/>
  <c r="AV161"/>
  <c r="AV159"/>
  <c r="AW159"/>
  <c r="AW158"/>
  <c r="AV158"/>
  <c r="Y148"/>
  <c r="S148" s="1"/>
  <c r="BD148"/>
  <c r="Y147"/>
  <c r="BD147"/>
  <c r="AV141"/>
  <c r="AW141"/>
  <c r="BD140"/>
  <c r="Y140"/>
  <c r="S140" s="1"/>
  <c r="AW138"/>
  <c r="AV138"/>
  <c r="AW137"/>
  <c r="AV137"/>
  <c r="Y135"/>
  <c r="BD135"/>
  <c r="Y132"/>
  <c r="BD132"/>
  <c r="AW125"/>
  <c r="AV125"/>
  <c r="AV121"/>
  <c r="AW121"/>
  <c r="BD514"/>
  <c r="BD513"/>
  <c r="BD493"/>
  <c r="BD491"/>
  <c r="C495"/>
  <c r="Y521"/>
  <c r="S521" s="1"/>
  <c r="Y518"/>
  <c r="BD517"/>
  <c r="Y514"/>
  <c r="BD508"/>
  <c r="BD502"/>
  <c r="Y488"/>
  <c r="S488"/>
  <c r="Y485"/>
  <c r="Y484"/>
  <c r="S484" s="1"/>
  <c r="Y481"/>
  <c r="BD473"/>
  <c r="BD470"/>
  <c r="BD469"/>
  <c r="BD468"/>
  <c r="BD465"/>
  <c r="BD464"/>
  <c r="BD453"/>
  <c r="BD452"/>
  <c r="BD449"/>
  <c r="BD448"/>
  <c r="BD383"/>
  <c r="BD382"/>
  <c r="BD381"/>
  <c r="Y378"/>
  <c r="Y377"/>
  <c r="S377"/>
  <c r="BD374"/>
  <c r="Y366"/>
  <c r="Y365"/>
  <c r="S365"/>
  <c r="BD362"/>
  <c r="BD351"/>
  <c r="BD350"/>
  <c r="BD349"/>
  <c r="Y346"/>
  <c r="Y345"/>
  <c r="S345" s="1"/>
  <c r="BD342"/>
  <c r="Y334"/>
  <c r="Y333"/>
  <c r="S333" s="1"/>
  <c r="BD329"/>
  <c r="Y321"/>
  <c r="BD318"/>
  <c r="BD317"/>
  <c r="Y314"/>
  <c r="BD306"/>
  <c r="Y302"/>
  <c r="Y301"/>
  <c r="S301" s="1"/>
  <c r="BD298"/>
  <c r="BD297"/>
  <c r="BD246"/>
  <c r="BD241"/>
  <c r="Y238"/>
  <c r="S238" s="1"/>
  <c r="Y237"/>
  <c r="BD227"/>
  <c r="Y215"/>
  <c r="S215" s="1"/>
  <c r="Y203"/>
  <c r="Y199"/>
  <c r="Y198"/>
  <c r="BD195"/>
  <c r="BD183"/>
  <c r="BD182"/>
  <c r="BD178"/>
  <c r="Y167"/>
  <c r="S167" s="1"/>
  <c r="Y166"/>
  <c r="S166" s="1"/>
  <c r="BD153"/>
  <c r="Y149"/>
  <c r="Y102"/>
  <c r="S102" s="1"/>
  <c r="BD102"/>
  <c r="Y99"/>
  <c r="BD99"/>
  <c r="Y98"/>
  <c r="BD98"/>
  <c r="Y95"/>
  <c r="BD95"/>
  <c r="AV86"/>
  <c r="AW86"/>
  <c r="AW85"/>
  <c r="AV85"/>
  <c r="AW84"/>
  <c r="AV84"/>
  <c r="AW83"/>
  <c r="AV83"/>
  <c r="Y82"/>
  <c r="S82" s="1"/>
  <c r="BD82"/>
  <c r="Y79"/>
  <c r="S79" s="1"/>
  <c r="BD79"/>
  <c r="AV70"/>
  <c r="AW70"/>
  <c r="AW69"/>
  <c r="AV69"/>
  <c r="AW68"/>
  <c r="AV68"/>
  <c r="AV67"/>
  <c r="AW67"/>
  <c r="Y66"/>
  <c r="BD66"/>
  <c r="Y63"/>
  <c r="BD63"/>
  <c r="Y62"/>
  <c r="S62" s="1"/>
  <c r="BD62"/>
  <c r="BD101"/>
  <c r="BD100"/>
  <c r="AW127"/>
  <c r="AV127"/>
  <c r="AV122"/>
  <c r="AW122"/>
  <c r="Y110"/>
  <c r="S110" s="1"/>
  <c r="BD110"/>
  <c r="Y107"/>
  <c r="BD107"/>
  <c r="Y106"/>
  <c r="BD106"/>
  <c r="Y103"/>
  <c r="S103" s="1"/>
  <c r="BD103"/>
  <c r="AV102"/>
  <c r="AW102"/>
  <c r="AW101"/>
  <c r="AV101"/>
  <c r="AW100"/>
  <c r="AV100"/>
  <c r="AW99"/>
  <c r="AV99"/>
  <c r="AV97"/>
  <c r="AW97"/>
  <c r="AW96"/>
  <c r="AV96"/>
  <c r="AW95"/>
  <c r="AV95"/>
  <c r="Y94"/>
  <c r="BD94"/>
  <c r="AS94" s="1"/>
  <c r="Y91"/>
  <c r="S91" s="1"/>
  <c r="BD91"/>
  <c r="AW82"/>
  <c r="AV82"/>
  <c r="AV81"/>
  <c r="AW81"/>
  <c r="AW80"/>
  <c r="AV80"/>
  <c r="AW79"/>
  <c r="AV79"/>
  <c r="Y78"/>
  <c r="S78" s="1"/>
  <c r="BD78"/>
  <c r="Y75"/>
  <c r="BD75"/>
  <c r="AW66"/>
  <c r="AV66"/>
  <c r="AV65"/>
  <c r="AW65"/>
  <c r="AW64"/>
  <c r="AV64"/>
  <c r="AW63"/>
  <c r="AV63"/>
  <c r="AV62"/>
  <c r="AW62"/>
  <c r="BD109"/>
  <c r="BD108"/>
  <c r="BD104"/>
  <c r="Y96"/>
  <c r="BD92"/>
  <c r="Y80"/>
  <c r="S80"/>
  <c r="BD76"/>
  <c r="Y64"/>
  <c r="AW130"/>
  <c r="AV130"/>
  <c r="Y118"/>
  <c r="BD118"/>
  <c r="Y115"/>
  <c r="BD115"/>
  <c r="Y114"/>
  <c r="S114" s="1"/>
  <c r="BD114"/>
  <c r="Y111"/>
  <c r="S111" s="1"/>
  <c r="BD111"/>
  <c r="AV110"/>
  <c r="AW110"/>
  <c r="AW109"/>
  <c r="AV109"/>
  <c r="AW108"/>
  <c r="AV108"/>
  <c r="AW107"/>
  <c r="AV107"/>
  <c r="AV105"/>
  <c r="AW105"/>
  <c r="AW104"/>
  <c r="AV104"/>
  <c r="AW103"/>
  <c r="AV103"/>
  <c r="AW98"/>
  <c r="AV98"/>
  <c r="AV94"/>
  <c r="AW94"/>
  <c r="AW93"/>
  <c r="AV93"/>
  <c r="AW92"/>
  <c r="AV92"/>
  <c r="AW91"/>
  <c r="AV91"/>
  <c r="Y90"/>
  <c r="BD90"/>
  <c r="Y87"/>
  <c r="S87" s="1"/>
  <c r="BD87"/>
  <c r="AV78"/>
  <c r="AW78"/>
  <c r="AW77"/>
  <c r="AV77"/>
  <c r="AW76"/>
  <c r="AV76"/>
  <c r="AW75"/>
  <c r="AV75"/>
  <c r="Y74"/>
  <c r="BD74"/>
  <c r="Y71"/>
  <c r="BD71"/>
  <c r="BD133"/>
  <c r="BD117"/>
  <c r="BD116"/>
  <c r="BD112"/>
  <c r="Y104"/>
  <c r="S104"/>
  <c r="Y101"/>
  <c r="Y100"/>
  <c r="S100" s="1"/>
  <c r="Y92"/>
  <c r="BD88"/>
  <c r="Y76"/>
  <c r="S76" s="1"/>
  <c r="BD72"/>
  <c r="Y230"/>
  <c r="S230" s="1"/>
  <c r="BD230"/>
  <c r="Y229"/>
  <c r="BD229"/>
  <c r="AV225"/>
  <c r="AW225"/>
  <c r="AW224"/>
  <c r="AV224"/>
  <c r="AW223"/>
  <c r="AV223"/>
  <c r="AV216"/>
  <c r="AW216"/>
  <c r="AV215"/>
  <c r="AW215"/>
  <c r="AV214"/>
  <c r="AW214"/>
  <c r="AV213"/>
  <c r="AW213"/>
  <c r="Y204"/>
  <c r="S204" s="1"/>
  <c r="BD204"/>
  <c r="Y201"/>
  <c r="BD201"/>
  <c r="AW195"/>
  <c r="AV195"/>
  <c r="AW194"/>
  <c r="AV194"/>
  <c r="AV193"/>
  <c r="AW193"/>
  <c r="Y192"/>
  <c r="S192" s="1"/>
  <c r="BD192"/>
  <c r="Y189"/>
  <c r="BD189"/>
  <c r="AS189" s="1"/>
  <c r="AV188"/>
  <c r="AW188"/>
  <c r="AW184"/>
  <c r="AV184"/>
  <c r="AV183"/>
  <c r="AW183"/>
  <c r="AV182"/>
  <c r="AW182"/>
  <c r="AW181"/>
  <c r="AV181"/>
  <c r="Y176"/>
  <c r="S176"/>
  <c r="BD176"/>
  <c r="Y173"/>
  <c r="BD173"/>
  <c r="AW172"/>
  <c r="AV172"/>
  <c r="Y160"/>
  <c r="S160" s="1"/>
  <c r="BD160"/>
  <c r="Y157"/>
  <c r="BD157"/>
  <c r="Y156"/>
  <c r="BD156"/>
  <c r="AW154"/>
  <c r="AV154"/>
  <c r="AV152"/>
  <c r="AW152"/>
  <c r="AW151"/>
  <c r="AV151"/>
  <c r="AW150"/>
  <c r="AV150"/>
  <c r="AW148"/>
  <c r="AV148"/>
  <c r="AW147"/>
  <c r="AV147"/>
  <c r="AW139"/>
  <c r="AV139"/>
  <c r="AV133"/>
  <c r="AW133"/>
  <c r="Y126"/>
  <c r="S126"/>
  <c r="BD126"/>
  <c r="Y123"/>
  <c r="S123" s="1"/>
  <c r="BD123"/>
  <c r="AS123" s="1"/>
  <c r="Y122"/>
  <c r="BD122"/>
  <c r="Y119"/>
  <c r="BD119"/>
  <c r="AW118"/>
  <c r="AV118"/>
  <c r="AW117"/>
  <c r="AV117"/>
  <c r="AW116"/>
  <c r="AV116"/>
  <c r="AW115"/>
  <c r="AV115"/>
  <c r="AV113"/>
  <c r="AW113"/>
  <c r="AW112"/>
  <c r="AV112"/>
  <c r="AW111"/>
  <c r="AV111"/>
  <c r="AW106"/>
  <c r="AV106"/>
  <c r="AW90"/>
  <c r="AV90"/>
  <c r="AV89"/>
  <c r="AW89"/>
  <c r="AW88"/>
  <c r="AV88"/>
  <c r="AW87"/>
  <c r="AV87"/>
  <c r="Y86"/>
  <c r="S86" s="1"/>
  <c r="BD86"/>
  <c r="Y83"/>
  <c r="S83" s="1"/>
  <c r="BD83"/>
  <c r="AW74"/>
  <c r="AV74"/>
  <c r="AV73"/>
  <c r="AW73"/>
  <c r="AW72"/>
  <c r="AV72"/>
  <c r="AW71"/>
  <c r="AV71"/>
  <c r="Y70"/>
  <c r="S70" s="1"/>
  <c r="BD70"/>
  <c r="Y67"/>
  <c r="S67" s="1"/>
  <c r="BD67"/>
  <c r="BD233"/>
  <c r="BD232"/>
  <c r="BD211"/>
  <c r="BD202"/>
  <c r="AS202" s="1"/>
  <c r="BD191"/>
  <c r="BD190"/>
  <c r="BD175"/>
  <c r="AS175" s="1"/>
  <c r="BD174"/>
  <c r="BD159"/>
  <c r="BD158"/>
  <c r="BD155"/>
  <c r="BD146"/>
  <c r="BD145"/>
  <c r="BD144"/>
  <c r="AS144" s="1"/>
  <c r="BD137"/>
  <c r="BD129"/>
  <c r="BD125"/>
  <c r="BD124"/>
  <c r="BD120"/>
  <c r="Y112"/>
  <c r="Y109"/>
  <c r="Y108"/>
  <c r="Y105"/>
  <c r="S105"/>
  <c r="BD97"/>
  <c r="Y93"/>
  <c r="S93" s="1"/>
  <c r="Y88"/>
  <c r="BD84"/>
  <c r="BD81"/>
  <c r="AS81" s="1"/>
  <c r="Y77"/>
  <c r="Y72"/>
  <c r="S72" s="1"/>
  <c r="BD68"/>
  <c r="BD65"/>
  <c r="S510"/>
  <c r="S522"/>
  <c r="S468"/>
  <c r="S439"/>
  <c r="S438"/>
  <c r="S431"/>
  <c r="S430"/>
  <c r="S427"/>
  <c r="S423"/>
  <c r="S422"/>
  <c r="S419"/>
  <c r="S415"/>
  <c r="S414"/>
  <c r="S411"/>
  <c r="S407"/>
  <c r="S406"/>
  <c r="S403"/>
  <c r="S399"/>
  <c r="S398"/>
  <c r="S395"/>
  <c r="S391"/>
  <c r="S390"/>
  <c r="S387"/>
  <c r="S359"/>
  <c r="S357"/>
  <c r="S353"/>
  <c r="S509"/>
  <c r="S498"/>
  <c r="C470"/>
  <c r="Y470"/>
  <c r="S457"/>
  <c r="S363"/>
  <c r="S497"/>
  <c r="S480"/>
  <c r="S375"/>
  <c r="S369"/>
  <c r="S343"/>
  <c r="S341"/>
  <c r="S337"/>
  <c r="S517"/>
  <c r="Y506"/>
  <c r="S477"/>
  <c r="Y519"/>
  <c r="C519"/>
  <c r="Y491"/>
  <c r="S491" s="1"/>
  <c r="C491"/>
  <c r="S449"/>
  <c r="S379"/>
  <c r="S347"/>
  <c r="C522"/>
  <c r="S505"/>
  <c r="S450"/>
  <c r="S292"/>
  <c r="S291"/>
  <c r="S287"/>
  <c r="S284"/>
  <c r="S283"/>
  <c r="S279"/>
  <c r="S276"/>
  <c r="S275"/>
  <c r="S271"/>
  <c r="S267"/>
  <c r="S263"/>
  <c r="S260"/>
  <c r="S259"/>
  <c r="S255"/>
  <c r="S251"/>
  <c r="S244"/>
  <c r="S243"/>
  <c r="S240"/>
  <c r="S239"/>
  <c r="S235"/>
  <c r="S433"/>
  <c r="S417"/>
  <c r="S413"/>
  <c r="S401"/>
  <c r="S397"/>
  <c r="S367"/>
  <c r="S325"/>
  <c r="S298"/>
  <c r="S350"/>
  <c r="S294"/>
  <c r="S295"/>
  <c r="S305"/>
  <c r="S374"/>
  <c r="S342"/>
  <c r="S326"/>
  <c r="S310"/>
  <c r="S179"/>
  <c r="S175"/>
  <c r="S159"/>
  <c r="S138"/>
  <c r="S136"/>
  <c r="S282"/>
  <c r="S278"/>
  <c r="S266"/>
  <c r="S250"/>
  <c r="S246"/>
  <c r="S242"/>
  <c r="S223"/>
  <c r="S206"/>
  <c r="S190"/>
  <c r="S182"/>
  <c r="S171"/>
  <c r="S142"/>
  <c r="S154"/>
  <c r="S152"/>
  <c r="S231"/>
  <c r="S168"/>
  <c r="S210"/>
  <c r="S202"/>
  <c r="S194"/>
  <c r="S186"/>
  <c r="S163"/>
  <c r="S219"/>
  <c r="S207"/>
  <c r="S199"/>
  <c r="S191"/>
  <c r="S183"/>
  <c r="S164"/>
  <c r="S124"/>
  <c r="S116"/>
  <c r="S108"/>
  <c r="S63"/>
  <c r="S155"/>
  <c r="S146"/>
  <c r="S141"/>
  <c r="S95"/>
  <c r="S145"/>
  <c r="S128"/>
  <c r="S120"/>
  <c r="S90"/>
  <c r="S133"/>
  <c r="S125"/>
  <c r="S117"/>
  <c r="S153"/>
  <c r="S137"/>
  <c r="BD61"/>
  <c r="AU37"/>
  <c r="BD60"/>
  <c r="C65"/>
  <c r="X60"/>
  <c r="E60"/>
  <c r="G60"/>
  <c r="C313"/>
  <c r="C281"/>
  <c r="C249"/>
  <c r="C217"/>
  <c r="C185"/>
  <c r="C153"/>
  <c r="C121"/>
  <c r="C89"/>
  <c r="S45"/>
  <c r="S41"/>
  <c r="S33"/>
  <c r="C321"/>
  <c r="C289"/>
  <c r="C257"/>
  <c r="C225"/>
  <c r="C193"/>
  <c r="C161"/>
  <c r="C129"/>
  <c r="C97"/>
  <c r="S30"/>
  <c r="S55"/>
  <c r="C297"/>
  <c r="C265"/>
  <c r="C233"/>
  <c r="C201"/>
  <c r="C169"/>
  <c r="C137"/>
  <c r="C105"/>
  <c r="C73"/>
  <c r="S47"/>
  <c r="S43"/>
  <c r="S39"/>
  <c r="C305"/>
  <c r="C273"/>
  <c r="C241"/>
  <c r="C209"/>
  <c r="C177"/>
  <c r="C145"/>
  <c r="C113"/>
  <c r="C81"/>
  <c r="Y61"/>
  <c r="S57"/>
  <c r="S48"/>
  <c r="S44"/>
  <c r="S40"/>
  <c r="S29"/>
  <c r="S53"/>
  <c r="C58"/>
  <c r="C52"/>
  <c r="S52"/>
  <c r="C524"/>
  <c r="C516"/>
  <c r="C508"/>
  <c r="C504"/>
  <c r="C496"/>
  <c r="C488"/>
  <c r="C484"/>
  <c r="C476"/>
  <c r="C468"/>
  <c r="C460"/>
  <c r="C456"/>
  <c r="C448"/>
  <c r="C444"/>
  <c r="C436"/>
  <c r="C428"/>
  <c r="C424"/>
  <c r="C416"/>
  <c r="C408"/>
  <c r="C404"/>
  <c r="C396"/>
  <c r="C388"/>
  <c r="C380"/>
  <c r="C372"/>
  <c r="C364"/>
  <c r="C360"/>
  <c r="C352"/>
  <c r="C348"/>
  <c r="C340"/>
  <c r="C336"/>
  <c r="C328"/>
  <c r="C518"/>
  <c r="C510"/>
  <c r="C502"/>
  <c r="C494"/>
  <c r="C486"/>
  <c r="C478"/>
  <c r="C474"/>
  <c r="C462"/>
  <c r="C458"/>
  <c r="C446"/>
  <c r="C442"/>
  <c r="C430"/>
  <c r="C426"/>
  <c r="C414"/>
  <c r="C410"/>
  <c r="C398"/>
  <c r="C394"/>
  <c r="C382"/>
  <c r="C378"/>
  <c r="C366"/>
  <c r="C362"/>
  <c r="C350"/>
  <c r="C346"/>
  <c r="C334"/>
  <c r="C330"/>
  <c r="C325"/>
  <c r="C317"/>
  <c r="C309"/>
  <c r="C301"/>
  <c r="C293"/>
  <c r="C285"/>
  <c r="C277"/>
  <c r="C269"/>
  <c r="C261"/>
  <c r="C253"/>
  <c r="C245"/>
  <c r="C237"/>
  <c r="C229"/>
  <c r="C221"/>
  <c r="C213"/>
  <c r="C205"/>
  <c r="C197"/>
  <c r="C189"/>
  <c r="C181"/>
  <c r="C173"/>
  <c r="C165"/>
  <c r="C157"/>
  <c r="C149"/>
  <c r="C141"/>
  <c r="C133"/>
  <c r="C125"/>
  <c r="C117"/>
  <c r="C109"/>
  <c r="C101"/>
  <c r="C93"/>
  <c r="C85"/>
  <c r="C77"/>
  <c r="C69"/>
  <c r="C323"/>
  <c r="C319"/>
  <c r="C315"/>
  <c r="C311"/>
  <c r="C307"/>
  <c r="C303"/>
  <c r="C299"/>
  <c r="C295"/>
  <c r="C291"/>
  <c r="C287"/>
  <c r="C283"/>
  <c r="C279"/>
  <c r="C275"/>
  <c r="C271"/>
  <c r="C267"/>
  <c r="C263"/>
  <c r="C259"/>
  <c r="C255"/>
  <c r="C251"/>
  <c r="C247"/>
  <c r="C243"/>
  <c r="C239"/>
  <c r="C235"/>
  <c r="C231"/>
  <c r="C227"/>
  <c r="C223"/>
  <c r="C219"/>
  <c r="C215"/>
  <c r="C211"/>
  <c r="C207"/>
  <c r="C203"/>
  <c r="C199"/>
  <c r="C195"/>
  <c r="C191"/>
  <c r="C187"/>
  <c r="C183"/>
  <c r="C179"/>
  <c r="C175"/>
  <c r="C171"/>
  <c r="C167"/>
  <c r="C163"/>
  <c r="C159"/>
  <c r="C155"/>
  <c r="C151"/>
  <c r="C147"/>
  <c r="C143"/>
  <c r="C139"/>
  <c r="C135"/>
  <c r="C131"/>
  <c r="C127"/>
  <c r="C123"/>
  <c r="C119"/>
  <c r="C115"/>
  <c r="C111"/>
  <c r="C107"/>
  <c r="C103"/>
  <c r="C99"/>
  <c r="C95"/>
  <c r="C91"/>
  <c r="C87"/>
  <c r="C83"/>
  <c r="C79"/>
  <c r="C75"/>
  <c r="C71"/>
  <c r="C67"/>
  <c r="C63"/>
  <c r="S59"/>
  <c r="C59"/>
  <c r="C515"/>
  <c r="C499"/>
  <c r="C483"/>
  <c r="C479"/>
  <c r="C475"/>
  <c r="C471"/>
  <c r="C467"/>
  <c r="C463"/>
  <c r="C459"/>
  <c r="C455"/>
  <c r="C451"/>
  <c r="C447"/>
  <c r="C443"/>
  <c r="C439"/>
  <c r="C435"/>
  <c r="C431"/>
  <c r="C427"/>
  <c r="C423"/>
  <c r="C419"/>
  <c r="C415"/>
  <c r="C411"/>
  <c r="C407"/>
  <c r="C403"/>
  <c r="C399"/>
  <c r="C395"/>
  <c r="C391"/>
  <c r="C387"/>
  <c r="C383"/>
  <c r="C379"/>
  <c r="C375"/>
  <c r="C371"/>
  <c r="C367"/>
  <c r="C363"/>
  <c r="C359"/>
  <c r="C355"/>
  <c r="C351"/>
  <c r="C347"/>
  <c r="C343"/>
  <c r="C339"/>
  <c r="C335"/>
  <c r="C331"/>
  <c r="C327"/>
  <c r="C320"/>
  <c r="C312"/>
  <c r="C304"/>
  <c r="C296"/>
  <c r="C288"/>
  <c r="C280"/>
  <c r="C272"/>
  <c r="C264"/>
  <c r="C256"/>
  <c r="C248"/>
  <c r="C240"/>
  <c r="C232"/>
  <c r="C224"/>
  <c r="C216"/>
  <c r="C208"/>
  <c r="C200"/>
  <c r="C192"/>
  <c r="C184"/>
  <c r="C176"/>
  <c r="C168"/>
  <c r="C160"/>
  <c r="C152"/>
  <c r="C144"/>
  <c r="C136"/>
  <c r="C128"/>
  <c r="C120"/>
  <c r="C112"/>
  <c r="C104"/>
  <c r="C96"/>
  <c r="C88"/>
  <c r="C80"/>
  <c r="C72"/>
  <c r="C64"/>
  <c r="C49"/>
  <c r="C520"/>
  <c r="C512"/>
  <c r="C500"/>
  <c r="C492"/>
  <c r="C480"/>
  <c r="C472"/>
  <c r="C464"/>
  <c r="C452"/>
  <c r="C440"/>
  <c r="C432"/>
  <c r="C420"/>
  <c r="C412"/>
  <c r="C400"/>
  <c r="C392"/>
  <c r="C384"/>
  <c r="C376"/>
  <c r="C368"/>
  <c r="C356"/>
  <c r="C344"/>
  <c r="C332"/>
  <c r="C525"/>
  <c r="C521"/>
  <c r="C517"/>
  <c r="C513"/>
  <c r="C509"/>
  <c r="C505"/>
  <c r="C501"/>
  <c r="C497"/>
  <c r="C493"/>
  <c r="C489"/>
  <c r="C485"/>
  <c r="C481"/>
  <c r="C477"/>
  <c r="C473"/>
  <c r="C469"/>
  <c r="C465"/>
  <c r="C461"/>
  <c r="C457"/>
  <c r="C453"/>
  <c r="C449"/>
  <c r="C445"/>
  <c r="C441"/>
  <c r="C437"/>
  <c r="C433"/>
  <c r="C429"/>
  <c r="C425"/>
  <c r="C421"/>
  <c r="C417"/>
  <c r="C413"/>
  <c r="C409"/>
  <c r="C405"/>
  <c r="C401"/>
  <c r="C397"/>
  <c r="C393"/>
  <c r="C389"/>
  <c r="C385"/>
  <c r="C381"/>
  <c r="C377"/>
  <c r="C373"/>
  <c r="C369"/>
  <c r="C365"/>
  <c r="C361"/>
  <c r="C357"/>
  <c r="C353"/>
  <c r="C349"/>
  <c r="C345"/>
  <c r="C341"/>
  <c r="C337"/>
  <c r="C333"/>
  <c r="C329"/>
  <c r="C324"/>
  <c r="C316"/>
  <c r="C308"/>
  <c r="C300"/>
  <c r="C292"/>
  <c r="C284"/>
  <c r="C276"/>
  <c r="C268"/>
  <c r="C260"/>
  <c r="C252"/>
  <c r="C244"/>
  <c r="C236"/>
  <c r="C228"/>
  <c r="C220"/>
  <c r="C212"/>
  <c r="C204"/>
  <c r="C196"/>
  <c r="C188"/>
  <c r="C180"/>
  <c r="C172"/>
  <c r="C164"/>
  <c r="C156"/>
  <c r="C148"/>
  <c r="C140"/>
  <c r="C132"/>
  <c r="C124"/>
  <c r="C116"/>
  <c r="C108"/>
  <c r="C100"/>
  <c r="C92"/>
  <c r="C84"/>
  <c r="C76"/>
  <c r="C68"/>
  <c r="C60"/>
  <c r="C55"/>
  <c r="S58"/>
  <c r="H26"/>
  <c r="AS37"/>
  <c r="AS65"/>
  <c r="AS84"/>
  <c r="AS158"/>
  <c r="AS190"/>
  <c r="AS232"/>
  <c r="AS70"/>
  <c r="AS119"/>
  <c r="AS176"/>
  <c r="AS204"/>
  <c r="AS229"/>
  <c r="AS72"/>
  <c r="AS117"/>
  <c r="AS71"/>
  <c r="AS114"/>
  <c r="AS118"/>
  <c r="AS76"/>
  <c r="AS92"/>
  <c r="AS109"/>
  <c r="AS100"/>
  <c r="AS63"/>
  <c r="AS98"/>
  <c r="AS102"/>
  <c r="AS153"/>
  <c r="AS182"/>
  <c r="AS227"/>
  <c r="AS350"/>
  <c r="AS362"/>
  <c r="AS381"/>
  <c r="AS449"/>
  <c r="AS469"/>
  <c r="AS135"/>
  <c r="AS172"/>
  <c r="AS181"/>
  <c r="AS197"/>
  <c r="AS218"/>
  <c r="AS316"/>
  <c r="AS360"/>
  <c r="AS447"/>
  <c r="AS451"/>
  <c r="AS511"/>
  <c r="AS494"/>
  <c r="AS166"/>
  <c r="AS214"/>
  <c r="AS242"/>
  <c r="AS258"/>
  <c r="AS266"/>
  <c r="AS274"/>
  <c r="AS282"/>
  <c r="AS290"/>
  <c r="AS392"/>
  <c r="AS400"/>
  <c r="AS408"/>
  <c r="AS424"/>
  <c r="AS432"/>
  <c r="AS440"/>
  <c r="AS184"/>
  <c r="AS255"/>
  <c r="AS259"/>
  <c r="AS263"/>
  <c r="AS267"/>
  <c r="AS271"/>
  <c r="AS275"/>
  <c r="AS279"/>
  <c r="AS283"/>
  <c r="AS287"/>
  <c r="AS291"/>
  <c r="AS295"/>
  <c r="AS323"/>
  <c r="AS352"/>
  <c r="AS356"/>
  <c r="AS384"/>
  <c r="AS387"/>
  <c r="AS391"/>
  <c r="AS395"/>
  <c r="AS399"/>
  <c r="AS403"/>
  <c r="AS407"/>
  <c r="AS411"/>
  <c r="AS415"/>
  <c r="AS419"/>
  <c r="AS423"/>
  <c r="AS427"/>
  <c r="AS431"/>
  <c r="AS435"/>
  <c r="AS439"/>
  <c r="AS443"/>
  <c r="AS167"/>
  <c r="AS334"/>
  <c r="AS367"/>
  <c r="AS139"/>
  <c r="AS168"/>
  <c r="AS188"/>
  <c r="AS205"/>
  <c r="AS216"/>
  <c r="AS312"/>
  <c r="AS379"/>
  <c r="AS515"/>
  <c r="AS520"/>
  <c r="AS186"/>
  <c r="AS234"/>
  <c r="AS339"/>
  <c r="AS476"/>
  <c r="AS509"/>
  <c r="AS152"/>
  <c r="AS177"/>
  <c r="AS327"/>
  <c r="AS343"/>
  <c r="AS375"/>
  <c r="AS475"/>
  <c r="AS89"/>
  <c r="AS314"/>
  <c r="AS377"/>
  <c r="AS524"/>
  <c r="AS128"/>
  <c r="AS305"/>
  <c r="AS498"/>
  <c r="AS125"/>
  <c r="AS137"/>
  <c r="AS155"/>
  <c r="AS211"/>
  <c r="AS86"/>
  <c r="AS157"/>
  <c r="AS116"/>
  <c r="AS133"/>
  <c r="AS87"/>
  <c r="AS108"/>
  <c r="AS75"/>
  <c r="AS103"/>
  <c r="AS107"/>
  <c r="AS79"/>
  <c r="AS178"/>
  <c r="AS195"/>
  <c r="AS246"/>
  <c r="AS349"/>
  <c r="AS448"/>
  <c r="AS468"/>
  <c r="AS473"/>
  <c r="AS502"/>
  <c r="AS514"/>
  <c r="AS148"/>
  <c r="AS170"/>
  <c r="AS296"/>
  <c r="AS328"/>
  <c r="AS463"/>
  <c r="AS467"/>
  <c r="AS499"/>
  <c r="AS503"/>
  <c r="AS257"/>
  <c r="AS265"/>
  <c r="AS281"/>
  <c r="AS289"/>
  <c r="AS310"/>
  <c r="AS338"/>
  <c r="AS370"/>
  <c r="AS389"/>
  <c r="AS397"/>
  <c r="AS405"/>
  <c r="AS413"/>
  <c r="AS421"/>
  <c r="AS429"/>
  <c r="AS437"/>
  <c r="AS445"/>
  <c r="AS461"/>
  <c r="AS492"/>
  <c r="AS127"/>
  <c r="AS154"/>
  <c r="AS209"/>
  <c r="AS225"/>
  <c r="AS248"/>
  <c r="AS308"/>
  <c r="AS359"/>
  <c r="AS459"/>
  <c r="AS487"/>
  <c r="AS149"/>
  <c r="AS199"/>
  <c r="AS302"/>
  <c r="AS333"/>
  <c r="AS366"/>
  <c r="AS484"/>
  <c r="AS185"/>
  <c r="AS244"/>
  <c r="AS303"/>
  <c r="AS482"/>
  <c r="AS486"/>
  <c r="AS163"/>
  <c r="AS326"/>
  <c r="AS457"/>
  <c r="AS208"/>
  <c r="AS220"/>
  <c r="AS307"/>
  <c r="AS337"/>
  <c r="AS341"/>
  <c r="AS369"/>
  <c r="AS373"/>
  <c r="AS507"/>
  <c r="AS510"/>
  <c r="AS85"/>
  <c r="AS231"/>
  <c r="AS521"/>
  <c r="AS121"/>
  <c r="AS226"/>
  <c r="AS96"/>
  <c r="AS150"/>
  <c r="AS105"/>
  <c r="AS60"/>
  <c r="AS97"/>
  <c r="AS124"/>
  <c r="AS146"/>
  <c r="AS174"/>
  <c r="AS67"/>
  <c r="AS122"/>
  <c r="AS126"/>
  <c r="AS173"/>
  <c r="AS201"/>
  <c r="AS230"/>
  <c r="AS112"/>
  <c r="AS74"/>
  <c r="AS111"/>
  <c r="AS115"/>
  <c r="AS104"/>
  <c r="AS91"/>
  <c r="AS62"/>
  <c r="AS66"/>
  <c r="AS95"/>
  <c r="AS99"/>
  <c r="AS298"/>
  <c r="AS318"/>
  <c r="AS374"/>
  <c r="AS383"/>
  <c r="AS453"/>
  <c r="AS465"/>
  <c r="AS493"/>
  <c r="AS513"/>
  <c r="AS132"/>
  <c r="AS196"/>
  <c r="AS224"/>
  <c r="AS236"/>
  <c r="AS252"/>
  <c r="AS319"/>
  <c r="AS450"/>
  <c r="AS454"/>
  <c r="AS506"/>
  <c r="AS490"/>
  <c r="AS523"/>
  <c r="AS198"/>
  <c r="AS237"/>
  <c r="AS254"/>
  <c r="AS262"/>
  <c r="AS270"/>
  <c r="AS278"/>
  <c r="AS286"/>
  <c r="AS294"/>
  <c r="AS309"/>
  <c r="AS321"/>
  <c r="AS355"/>
  <c r="AS388"/>
  <c r="AS396"/>
  <c r="AS404"/>
  <c r="AS412"/>
  <c r="AS420"/>
  <c r="AS428"/>
  <c r="AS436"/>
  <c r="AS444"/>
  <c r="AS460"/>
  <c r="AS488"/>
  <c r="AS512"/>
  <c r="AS138"/>
  <c r="AS143"/>
  <c r="AS180"/>
  <c r="AS187"/>
  <c r="AS207"/>
  <c r="AS213"/>
  <c r="AS243"/>
  <c r="AS256"/>
  <c r="AS260"/>
  <c r="AS264"/>
  <c r="AS268"/>
  <c r="AS272"/>
  <c r="AS276"/>
  <c r="AS280"/>
  <c r="AS284"/>
  <c r="AS288"/>
  <c r="AS292"/>
  <c r="AS320"/>
  <c r="AS353"/>
  <c r="AS357"/>
  <c r="AS386"/>
  <c r="AS390"/>
  <c r="AS394"/>
  <c r="AS398"/>
  <c r="AS402"/>
  <c r="AS406"/>
  <c r="AS410"/>
  <c r="AS414"/>
  <c r="AS418"/>
  <c r="AS422"/>
  <c r="AS426"/>
  <c r="AS430"/>
  <c r="AS434"/>
  <c r="AS438"/>
  <c r="AS442"/>
  <c r="AS446"/>
  <c r="AS162"/>
  <c r="AS249"/>
  <c r="AS301"/>
  <c r="AS346"/>
  <c r="AS365"/>
  <c r="AS378"/>
  <c r="AS480"/>
  <c r="AS519"/>
  <c r="AS131"/>
  <c r="AS136"/>
  <c r="AS171"/>
  <c r="AS193"/>
  <c r="AS200"/>
  <c r="AS212"/>
  <c r="AS219"/>
  <c r="AS239"/>
  <c r="AS315"/>
  <c r="AS222"/>
  <c r="AS325"/>
  <c r="AS496"/>
  <c r="AS151"/>
  <c r="AS169"/>
  <c r="AS206"/>
  <c r="AS240"/>
  <c r="AS324"/>
  <c r="AS348"/>
  <c r="AS380"/>
  <c r="AS458"/>
  <c r="AS474"/>
  <c r="AS478"/>
  <c r="AS80"/>
  <c r="AS210"/>
  <c r="AS358"/>
  <c r="AS505"/>
  <c r="AS113"/>
  <c r="AS245"/>
  <c r="AS489"/>
  <c r="AS77"/>
  <c r="AS345"/>
  <c r="AS73"/>
  <c r="AS223"/>
  <c r="AS53"/>
  <c r="AS61"/>
  <c r="AS68"/>
  <c r="AS120"/>
  <c r="AS129"/>
  <c r="AS145"/>
  <c r="AS159"/>
  <c r="AS191"/>
  <c r="AS233"/>
  <c r="AS83"/>
  <c r="AS156"/>
  <c r="AS160"/>
  <c r="AS192"/>
  <c r="AS88"/>
  <c r="AS90"/>
  <c r="AS78"/>
  <c r="AS106"/>
  <c r="AS110"/>
  <c r="AS101"/>
  <c r="AS82"/>
  <c r="AS183"/>
  <c r="AS241"/>
  <c r="AS297"/>
  <c r="AS306"/>
  <c r="AS317"/>
  <c r="AS329"/>
  <c r="AS342"/>
  <c r="AS351"/>
  <c r="AS382"/>
  <c r="AS452"/>
  <c r="AS464"/>
  <c r="AS470"/>
  <c r="AS508"/>
  <c r="AS517"/>
  <c r="AS491"/>
  <c r="AS140"/>
  <c r="AS147"/>
  <c r="AS165"/>
  <c r="AS247"/>
  <c r="AS299"/>
  <c r="AS331"/>
  <c r="AS466"/>
  <c r="AS500"/>
  <c r="AS504"/>
  <c r="AS179"/>
  <c r="AS215"/>
  <c r="AS253"/>
  <c r="AS261"/>
  <c r="AS269"/>
  <c r="AS277"/>
  <c r="AS285"/>
  <c r="AS293"/>
  <c r="AS385"/>
  <c r="AS393"/>
  <c r="AS401"/>
  <c r="AS409"/>
  <c r="AS417"/>
  <c r="AS425"/>
  <c r="AS433"/>
  <c r="AS441"/>
  <c r="AS130"/>
  <c r="AS141"/>
  <c r="AS161"/>
  <c r="AS311"/>
  <c r="AS364"/>
  <c r="AS462"/>
  <c r="AS238"/>
  <c r="AS313"/>
  <c r="AS518"/>
  <c r="AS134"/>
  <c r="AS194"/>
  <c r="AS300"/>
  <c r="AS332"/>
  <c r="AS344"/>
  <c r="AS347"/>
  <c r="AS479"/>
  <c r="AS483"/>
  <c r="AS495"/>
  <c r="AS522"/>
  <c r="AS250"/>
  <c r="AS477"/>
  <c r="AS142"/>
  <c r="AS164"/>
  <c r="AS217"/>
  <c r="AS221"/>
  <c r="AS235"/>
  <c r="AS251"/>
  <c r="AS304"/>
  <c r="AS336"/>
  <c r="AS340"/>
  <c r="AS372"/>
  <c r="AS501"/>
  <c r="AS354"/>
  <c r="AS361"/>
  <c r="AS69"/>
  <c r="AS203"/>
  <c r="AS228"/>
  <c r="AS322"/>
  <c r="AS64"/>
  <c r="S519"/>
  <c r="S506"/>
  <c r="S470"/>
  <c r="C61"/>
  <c r="C57"/>
  <c r="C51"/>
  <c r="S11"/>
  <c r="S7"/>
  <c r="R8"/>
  <c r="S8"/>
  <c r="S4"/>
  <c r="S12"/>
  <c r="L78"/>
  <c r="G81"/>
  <c r="L82"/>
  <c r="L93"/>
  <c r="G97"/>
  <c r="L98"/>
  <c r="L100"/>
  <c r="G101"/>
  <c r="L102"/>
  <c r="L107"/>
  <c r="L108"/>
  <c r="L111"/>
  <c r="L112"/>
  <c r="L131"/>
  <c r="L137"/>
  <c r="O138"/>
  <c r="L140"/>
  <c r="L142"/>
  <c r="L166"/>
  <c r="L174"/>
  <c r="L181"/>
  <c r="L199"/>
  <c r="L202"/>
  <c r="G204"/>
  <c r="L212"/>
  <c r="L224"/>
  <c r="L225"/>
  <c r="L228"/>
  <c r="G229"/>
  <c r="L230"/>
  <c r="L231"/>
  <c r="L236"/>
  <c r="L244"/>
  <c r="O245"/>
  <c r="E253"/>
  <c r="L274"/>
  <c r="L278"/>
  <c r="L285"/>
  <c r="L290"/>
  <c r="G321"/>
  <c r="G349"/>
  <c r="G79"/>
  <c r="G84"/>
  <c r="G88"/>
  <c r="G91"/>
  <c r="G93"/>
  <c r="G98"/>
  <c r="G100"/>
  <c r="G107"/>
  <c r="G109"/>
  <c r="G111"/>
  <c r="G113"/>
  <c r="G121"/>
  <c r="G129"/>
  <c r="G134"/>
  <c r="G136"/>
  <c r="G137"/>
  <c r="G138"/>
  <c r="G140"/>
  <c r="G142"/>
  <c r="G143"/>
  <c r="G144"/>
  <c r="G145"/>
  <c r="G151"/>
  <c r="G152"/>
  <c r="G153"/>
  <c r="G155"/>
  <c r="G156"/>
  <c r="G169"/>
  <c r="G173"/>
  <c r="G175"/>
  <c r="G177"/>
  <c r="G181"/>
  <c r="G182"/>
  <c r="G187"/>
  <c r="G188"/>
  <c r="G202"/>
  <c r="G208"/>
  <c r="G209"/>
  <c r="G210"/>
  <c r="G211"/>
  <c r="G212"/>
  <c r="G213"/>
  <c r="G218"/>
  <c r="G219"/>
  <c r="G221"/>
  <c r="G224"/>
  <c r="G225"/>
  <c r="G230"/>
  <c r="G231"/>
  <c r="G235"/>
  <c r="G237"/>
  <c r="G242"/>
  <c r="G243"/>
  <c r="G244"/>
  <c r="G245"/>
  <c r="G250"/>
  <c r="G259"/>
  <c r="G279"/>
  <c r="G292"/>
  <c r="G293"/>
  <c r="G300"/>
  <c r="G307"/>
  <c r="G308"/>
  <c r="G311"/>
  <c r="G313"/>
  <c r="G324"/>
  <c r="G330"/>
  <c r="G342"/>
  <c r="G344"/>
  <c r="G347"/>
  <c r="G355"/>
  <c r="G365"/>
  <c r="G367"/>
  <c r="G369"/>
  <c r="G371"/>
  <c r="G373"/>
  <c r="G376"/>
  <c r="G379"/>
  <c r="G380"/>
  <c r="G381"/>
  <c r="G383"/>
  <c r="G384"/>
  <c r="G385"/>
  <c r="G388"/>
  <c r="G390"/>
  <c r="G398"/>
  <c r="G400"/>
  <c r="G402"/>
  <c r="G404"/>
  <c r="G405"/>
  <c r="G406"/>
  <c r="G408"/>
  <c r="G409"/>
  <c r="G410"/>
  <c r="G412"/>
  <c r="G414"/>
  <c r="G416"/>
  <c r="G418"/>
  <c r="G420"/>
  <c r="G422"/>
  <c r="G424"/>
  <c r="G426"/>
  <c r="G428"/>
  <c r="G430"/>
  <c r="G432"/>
  <c r="G434"/>
  <c r="G436"/>
  <c r="G439"/>
  <c r="G441"/>
  <c r="G448"/>
  <c r="G463"/>
  <c r="G467"/>
  <c r="G478"/>
  <c r="G493"/>
  <c r="G494"/>
  <c r="G496"/>
  <c r="G519"/>
  <c r="G520"/>
  <c r="E79"/>
  <c r="E80"/>
  <c r="E88"/>
  <c r="E91"/>
  <c r="E93"/>
  <c r="E98"/>
  <c r="E100"/>
  <c r="E107"/>
  <c r="E109"/>
  <c r="E111"/>
  <c r="E113"/>
  <c r="E121"/>
  <c r="E129"/>
  <c r="E134"/>
  <c r="E136"/>
  <c r="E138"/>
  <c r="E140"/>
  <c r="E142"/>
  <c r="E143"/>
  <c r="E144"/>
  <c r="E145"/>
  <c r="E151"/>
  <c r="E152"/>
  <c r="E153"/>
  <c r="E155"/>
  <c r="E156"/>
  <c r="E173"/>
  <c r="E175"/>
  <c r="E176"/>
  <c r="E177"/>
  <c r="E182"/>
  <c r="E187"/>
  <c r="E188"/>
  <c r="E197"/>
  <c r="E198"/>
  <c r="E204"/>
  <c r="E209"/>
  <c r="E210"/>
  <c r="E211"/>
  <c r="E212"/>
  <c r="E213"/>
  <c r="E219"/>
  <c r="E221"/>
  <c r="E224"/>
  <c r="E225"/>
  <c r="E230"/>
  <c r="E231"/>
  <c r="E235"/>
  <c r="E237"/>
  <c r="E242"/>
  <c r="E243"/>
  <c r="E244"/>
  <c r="E245"/>
  <c r="E259"/>
  <c r="E260"/>
  <c r="E285"/>
  <c r="E289"/>
  <c r="E295"/>
  <c r="E302"/>
  <c r="E311"/>
  <c r="E313"/>
  <c r="E324"/>
  <c r="E342"/>
  <c r="E343"/>
  <c r="E344"/>
  <c r="E346"/>
  <c r="E348"/>
  <c r="E356"/>
  <c r="E358"/>
  <c r="E363"/>
  <c r="E371"/>
  <c r="E373"/>
  <c r="E376"/>
  <c r="E377"/>
  <c r="E379"/>
  <c r="E381"/>
  <c r="E383"/>
  <c r="E384"/>
  <c r="E385"/>
  <c r="E388"/>
  <c r="E389"/>
  <c r="E390"/>
  <c r="E398"/>
  <c r="E399"/>
  <c r="E400"/>
  <c r="E402"/>
  <c r="E403"/>
  <c r="E404"/>
  <c r="E406"/>
  <c r="E407"/>
  <c r="E408"/>
  <c r="E410"/>
  <c r="E412"/>
  <c r="E414"/>
  <c r="E416"/>
  <c r="E418"/>
  <c r="E420"/>
  <c r="E421"/>
  <c r="E422"/>
  <c r="E424"/>
  <c r="E425"/>
  <c r="E426"/>
  <c r="E428"/>
  <c r="E430"/>
  <c r="E432"/>
  <c r="E434"/>
  <c r="E436"/>
  <c r="E439"/>
  <c r="E440"/>
  <c r="E441"/>
  <c r="E445"/>
  <c r="E447"/>
  <c r="E463"/>
  <c r="E464"/>
  <c r="E465"/>
  <c r="E466"/>
  <c r="E467"/>
  <c r="E493"/>
  <c r="E494"/>
  <c r="E495"/>
  <c r="E496"/>
  <c r="E497"/>
  <c r="E519"/>
  <c r="E521"/>
  <c r="L272"/>
  <c r="E423"/>
  <c r="E409"/>
  <c r="E405"/>
  <c r="E401"/>
  <c r="E397"/>
  <c r="E386"/>
  <c r="E330"/>
  <c r="E308"/>
  <c r="E178"/>
  <c r="E174"/>
  <c r="E154"/>
  <c r="E150"/>
  <c r="E106"/>
  <c r="E81"/>
  <c r="E75"/>
  <c r="G407"/>
  <c r="G403"/>
  <c r="G386"/>
  <c r="E446"/>
  <c r="E433"/>
  <c r="E429"/>
  <c r="E415"/>
  <c r="E332"/>
  <c r="E323"/>
  <c r="E310"/>
  <c r="E292"/>
  <c r="E234"/>
  <c r="E218"/>
  <c r="E181"/>
  <c r="E86"/>
  <c r="E77"/>
  <c r="G446"/>
  <c r="G423"/>
  <c r="G413"/>
  <c r="G399"/>
  <c r="G325"/>
  <c r="G312"/>
  <c r="G236"/>
  <c r="G178"/>
  <c r="G174"/>
  <c r="G86"/>
  <c r="G77"/>
  <c r="L234"/>
  <c r="O198"/>
  <c r="O98"/>
  <c r="E520"/>
  <c r="E448"/>
  <c r="E435"/>
  <c r="E431"/>
  <c r="E417"/>
  <c r="E413"/>
  <c r="E350"/>
  <c r="E325"/>
  <c r="E312"/>
  <c r="E236"/>
  <c r="E220"/>
  <c r="E110"/>
  <c r="E90"/>
  <c r="G431"/>
  <c r="G425"/>
  <c r="G421"/>
  <c r="G415"/>
  <c r="G397"/>
  <c r="G332"/>
  <c r="G323"/>
  <c r="G310"/>
  <c r="G234"/>
  <c r="G203"/>
  <c r="G176"/>
  <c r="G112"/>
  <c r="G220"/>
  <c r="G154"/>
  <c r="G150"/>
  <c r="G108"/>
  <c r="G75"/>
  <c r="L77"/>
  <c r="O89"/>
  <c r="E277"/>
  <c r="E252"/>
  <c r="E202"/>
  <c r="E127"/>
  <c r="E119"/>
  <c r="E84"/>
  <c r="G372"/>
  <c r="G316"/>
  <c r="G271"/>
  <c r="G239"/>
  <c r="G199"/>
  <c r="G127"/>
  <c r="G119"/>
  <c r="G82"/>
  <c r="L273"/>
  <c r="L119"/>
  <c r="E372"/>
  <c r="E131"/>
  <c r="E123"/>
  <c r="E115"/>
  <c r="E102"/>
  <c r="E95"/>
  <c r="G287"/>
  <c r="G222"/>
  <c r="G131"/>
  <c r="G123"/>
  <c r="G115"/>
  <c r="G102"/>
  <c r="G95"/>
  <c r="L104"/>
  <c r="E380"/>
  <c r="E269"/>
  <c r="E241"/>
  <c r="E199"/>
  <c r="E133"/>
  <c r="E125"/>
  <c r="E117"/>
  <c r="E104"/>
  <c r="E97"/>
  <c r="E82"/>
  <c r="G377"/>
  <c r="G362"/>
  <c r="G343"/>
  <c r="G263"/>
  <c r="G197"/>
  <c r="G133"/>
  <c r="G125"/>
  <c r="G117"/>
  <c r="G104"/>
  <c r="L229"/>
  <c r="L204"/>
  <c r="E361"/>
  <c r="E354"/>
  <c r="E347"/>
  <c r="E201"/>
  <c r="E171"/>
  <c r="G361"/>
  <c r="G354"/>
  <c r="G198"/>
  <c r="G180"/>
  <c r="G161"/>
  <c r="G83"/>
  <c r="E364"/>
  <c r="E349"/>
  <c r="E319"/>
  <c r="E203"/>
  <c r="E76"/>
  <c r="G364"/>
  <c r="G356"/>
  <c r="G348"/>
  <c r="G200"/>
  <c r="G192"/>
  <c r="L201"/>
  <c r="E369"/>
  <c r="E359"/>
  <c r="E255"/>
  <c r="E200"/>
  <c r="E194"/>
  <c r="E163"/>
  <c r="G498"/>
  <c r="G489"/>
  <c r="G359"/>
  <c r="G328"/>
  <c r="G201"/>
  <c r="G185"/>
  <c r="O133"/>
  <c r="E486"/>
  <c r="E457"/>
  <c r="E368"/>
  <c r="E305"/>
  <c r="E283"/>
  <c r="E275"/>
  <c r="E267"/>
  <c r="E250"/>
  <c r="E239"/>
  <c r="E229"/>
  <c r="E222"/>
  <c r="E208"/>
  <c r="E192"/>
  <c r="E185"/>
  <c r="E180"/>
  <c r="E169"/>
  <c r="E161"/>
  <c r="E132"/>
  <c r="G437"/>
  <c r="G360"/>
  <c r="G346"/>
  <c r="G336"/>
  <c r="G296"/>
  <c r="G285"/>
  <c r="G277"/>
  <c r="G269"/>
  <c r="G248"/>
  <c r="G232"/>
  <c r="G227"/>
  <c r="G217"/>
  <c r="G206"/>
  <c r="G190"/>
  <c r="G183"/>
  <c r="G167"/>
  <c r="G159"/>
  <c r="E507"/>
  <c r="E470"/>
  <c r="E393"/>
  <c r="E318"/>
  <c r="E296"/>
  <c r="E287"/>
  <c r="E279"/>
  <c r="E271"/>
  <c r="E263"/>
  <c r="E246"/>
  <c r="E215"/>
  <c r="E196"/>
  <c r="E165"/>
  <c r="E157"/>
  <c r="E147"/>
  <c r="G486"/>
  <c r="G455"/>
  <c r="G305"/>
  <c r="G281"/>
  <c r="G273"/>
  <c r="G265"/>
  <c r="G252"/>
  <c r="G241"/>
  <c r="G194"/>
  <c r="G171"/>
  <c r="G163"/>
  <c r="G120"/>
  <c r="E515"/>
  <c r="E478"/>
  <c r="E449"/>
  <c r="E378"/>
  <c r="E365"/>
  <c r="E360"/>
  <c r="E355"/>
  <c r="E327"/>
  <c r="E281"/>
  <c r="E273"/>
  <c r="E265"/>
  <c r="E256"/>
  <c r="E248"/>
  <c r="E232"/>
  <c r="E227"/>
  <c r="E217"/>
  <c r="E206"/>
  <c r="E190"/>
  <c r="E183"/>
  <c r="E167"/>
  <c r="E159"/>
  <c r="E116"/>
  <c r="G442"/>
  <c r="G391"/>
  <c r="G368"/>
  <c r="G363"/>
  <c r="G283"/>
  <c r="G275"/>
  <c r="G267"/>
  <c r="G256"/>
  <c r="G246"/>
  <c r="G215"/>
  <c r="G196"/>
  <c r="G165"/>
  <c r="G157"/>
  <c r="G147"/>
  <c r="G96"/>
  <c r="G464"/>
  <c r="G447"/>
  <c r="G440"/>
  <c r="G435"/>
  <c r="G497"/>
  <c r="G466"/>
  <c r="O329"/>
  <c r="G492"/>
  <c r="G470"/>
  <c r="G358"/>
  <c r="L215"/>
  <c r="L196"/>
  <c r="G525"/>
  <c r="G503"/>
  <c r="L277"/>
  <c r="L232"/>
  <c r="L147"/>
  <c r="G511"/>
  <c r="L287"/>
  <c r="L227"/>
  <c r="L180"/>
  <c r="O153"/>
  <c r="L89"/>
  <c r="O369"/>
  <c r="L257"/>
  <c r="L233"/>
  <c r="L149"/>
  <c r="L259"/>
  <c r="G521"/>
  <c r="G495"/>
  <c r="G445"/>
  <c r="G429"/>
  <c r="E523"/>
  <c r="E517"/>
  <c r="E509"/>
  <c r="E501"/>
  <c r="E488"/>
  <c r="E480"/>
  <c r="E472"/>
  <c r="E461"/>
  <c r="E451"/>
  <c r="E375"/>
  <c r="E370"/>
  <c r="E357"/>
  <c r="E352"/>
  <c r="E326"/>
  <c r="E321"/>
  <c r="E286"/>
  <c r="E282"/>
  <c r="E278"/>
  <c r="E274"/>
  <c r="E270"/>
  <c r="E266"/>
  <c r="E262"/>
  <c r="E135"/>
  <c r="E101"/>
  <c r="E85"/>
  <c r="G513"/>
  <c r="G505"/>
  <c r="G488"/>
  <c r="G480"/>
  <c r="G472"/>
  <c r="G457"/>
  <c r="G444"/>
  <c r="G393"/>
  <c r="G345"/>
  <c r="G337"/>
  <c r="G288"/>
  <c r="G284"/>
  <c r="G280"/>
  <c r="G276"/>
  <c r="G272"/>
  <c r="G268"/>
  <c r="G264"/>
  <c r="G257"/>
  <c r="G240"/>
  <c r="G160"/>
  <c r="G99"/>
  <c r="G90"/>
  <c r="G80"/>
  <c r="G76"/>
  <c r="L282"/>
  <c r="L262"/>
  <c r="L80"/>
  <c r="O85"/>
  <c r="L106"/>
  <c r="E525"/>
  <c r="E511"/>
  <c r="E503"/>
  <c r="E490"/>
  <c r="E482"/>
  <c r="E474"/>
  <c r="E453"/>
  <c r="E442"/>
  <c r="E437"/>
  <c r="E367"/>
  <c r="E362"/>
  <c r="E335"/>
  <c r="E257"/>
  <c r="E251"/>
  <c r="E172"/>
  <c r="E112"/>
  <c r="E108"/>
  <c r="E92"/>
  <c r="E78"/>
  <c r="G515"/>
  <c r="G507"/>
  <c r="G482"/>
  <c r="G474"/>
  <c r="G461"/>
  <c r="G451"/>
  <c r="G378"/>
  <c r="G350"/>
  <c r="G319"/>
  <c r="G216"/>
  <c r="G184"/>
  <c r="G135"/>
  <c r="G110"/>
  <c r="G106"/>
  <c r="G85"/>
  <c r="L264"/>
  <c r="L253"/>
  <c r="L99"/>
  <c r="O135"/>
  <c r="E513"/>
  <c r="E505"/>
  <c r="E492"/>
  <c r="E484"/>
  <c r="E476"/>
  <c r="E468"/>
  <c r="E455"/>
  <c r="E444"/>
  <c r="E391"/>
  <c r="E345"/>
  <c r="E337"/>
  <c r="E328"/>
  <c r="E288"/>
  <c r="E284"/>
  <c r="E280"/>
  <c r="E276"/>
  <c r="E272"/>
  <c r="E268"/>
  <c r="E264"/>
  <c r="E137"/>
  <c r="E99"/>
  <c r="E83"/>
  <c r="G523"/>
  <c r="G517"/>
  <c r="G509"/>
  <c r="G501"/>
  <c r="G490"/>
  <c r="G484"/>
  <c r="G476"/>
  <c r="G468"/>
  <c r="G453"/>
  <c r="G375"/>
  <c r="G370"/>
  <c r="G357"/>
  <c r="G352"/>
  <c r="G335"/>
  <c r="G326"/>
  <c r="G286"/>
  <c r="G282"/>
  <c r="G278"/>
  <c r="G274"/>
  <c r="G270"/>
  <c r="G266"/>
  <c r="G262"/>
  <c r="G255"/>
  <c r="G92"/>
  <c r="G78"/>
  <c r="L135"/>
  <c r="L110"/>
  <c r="L83"/>
  <c r="O78"/>
  <c r="O455"/>
  <c r="O294"/>
  <c r="L240"/>
  <c r="L170"/>
  <c r="E392"/>
  <c r="E336"/>
  <c r="E316"/>
  <c r="E307"/>
  <c r="E300"/>
  <c r="E293"/>
  <c r="E240"/>
  <c r="E216"/>
  <c r="E184"/>
  <c r="E160"/>
  <c r="E120"/>
  <c r="E96"/>
  <c r="G340"/>
  <c r="G329"/>
  <c r="G320"/>
  <c r="G314"/>
  <c r="G298"/>
  <c r="G258"/>
  <c r="G253"/>
  <c r="G164"/>
  <c r="G124"/>
  <c r="L260"/>
  <c r="O114"/>
  <c r="E339"/>
  <c r="E334"/>
  <c r="E309"/>
  <c r="E304"/>
  <c r="E291"/>
  <c r="E228"/>
  <c r="E168"/>
  <c r="E148"/>
  <c r="E128"/>
  <c r="G327"/>
  <c r="G318"/>
  <c r="G302"/>
  <c r="G295"/>
  <c r="G289"/>
  <c r="G260"/>
  <c r="G251"/>
  <c r="G172"/>
  <c r="G132"/>
  <c r="G116"/>
  <c r="O158"/>
  <c r="L226"/>
  <c r="E340"/>
  <c r="E329"/>
  <c r="E320"/>
  <c r="E314"/>
  <c r="E298"/>
  <c r="E258"/>
  <c r="E164"/>
  <c r="E124"/>
  <c r="G339"/>
  <c r="G334"/>
  <c r="G309"/>
  <c r="G304"/>
  <c r="G291"/>
  <c r="G228"/>
  <c r="G168"/>
  <c r="G148"/>
  <c r="G128"/>
  <c r="L291"/>
  <c r="L96"/>
  <c r="O364"/>
  <c r="E516"/>
  <c r="E469"/>
  <c r="E452"/>
  <c r="G504"/>
  <c r="G485"/>
  <c r="G471"/>
  <c r="E500"/>
  <c r="E473"/>
  <c r="E456"/>
  <c r="G462"/>
  <c r="L249"/>
  <c r="E504"/>
  <c r="E498"/>
  <c r="E489"/>
  <c r="E485"/>
  <c r="E481"/>
  <c r="E477"/>
  <c r="E460"/>
  <c r="E438"/>
  <c r="E396"/>
  <c r="E387"/>
  <c r="E351"/>
  <c r="E331"/>
  <c r="E315"/>
  <c r="E303"/>
  <c r="E299"/>
  <c r="E247"/>
  <c r="E223"/>
  <c r="E207"/>
  <c r="E195"/>
  <c r="E191"/>
  <c r="E179"/>
  <c r="E139"/>
  <c r="E103"/>
  <c r="E87"/>
  <c r="G524"/>
  <c r="G508"/>
  <c r="G479"/>
  <c r="G456"/>
  <c r="G452"/>
  <c r="G438"/>
  <c r="G392"/>
  <c r="G387"/>
  <c r="G351"/>
  <c r="G331"/>
  <c r="G315"/>
  <c r="G303"/>
  <c r="G299"/>
  <c r="G247"/>
  <c r="G223"/>
  <c r="G207"/>
  <c r="G195"/>
  <c r="G191"/>
  <c r="G179"/>
  <c r="G139"/>
  <c r="G103"/>
  <c r="G87"/>
  <c r="L292"/>
  <c r="L261"/>
  <c r="L118"/>
  <c r="O238"/>
  <c r="O228"/>
  <c r="O122"/>
  <c r="E512"/>
  <c r="E487"/>
  <c r="E483"/>
  <c r="E479"/>
  <c r="E462"/>
  <c r="E419"/>
  <c r="E353"/>
  <c r="E341"/>
  <c r="E333"/>
  <c r="E317"/>
  <c r="E301"/>
  <c r="E297"/>
  <c r="E261"/>
  <c r="E249"/>
  <c r="E233"/>
  <c r="E205"/>
  <c r="E193"/>
  <c r="E189"/>
  <c r="E149"/>
  <c r="E141"/>
  <c r="E105"/>
  <c r="E89"/>
  <c r="G516"/>
  <c r="G500"/>
  <c r="G477"/>
  <c r="G458"/>
  <c r="G454"/>
  <c r="G450"/>
  <c r="G394"/>
  <c r="G353"/>
  <c r="G341"/>
  <c r="G333"/>
  <c r="G317"/>
  <c r="G301"/>
  <c r="G297"/>
  <c r="G261"/>
  <c r="G249"/>
  <c r="G233"/>
  <c r="G205"/>
  <c r="G193"/>
  <c r="G189"/>
  <c r="G149"/>
  <c r="G141"/>
  <c r="G105"/>
  <c r="G89"/>
  <c r="L120"/>
  <c r="L103"/>
  <c r="O226"/>
  <c r="O195"/>
  <c r="O103"/>
  <c r="L214"/>
  <c r="L184"/>
  <c r="E524"/>
  <c r="E508"/>
  <c r="E471"/>
  <c r="E458"/>
  <c r="E454"/>
  <c r="E450"/>
  <c r="E394"/>
  <c r="E382"/>
  <c r="E374"/>
  <c r="E366"/>
  <c r="E338"/>
  <c r="E322"/>
  <c r="E306"/>
  <c r="E294"/>
  <c r="E290"/>
  <c r="E254"/>
  <c r="E238"/>
  <c r="E226"/>
  <c r="E214"/>
  <c r="E186"/>
  <c r="E170"/>
  <c r="E166"/>
  <c r="E162"/>
  <c r="E158"/>
  <c r="E146"/>
  <c r="E130"/>
  <c r="E126"/>
  <c r="E122"/>
  <c r="E118"/>
  <c r="E114"/>
  <c r="E94"/>
  <c r="G512"/>
  <c r="G487"/>
  <c r="G483"/>
  <c r="G473"/>
  <c r="G469"/>
  <c r="G460"/>
  <c r="G419"/>
  <c r="G396"/>
  <c r="G382"/>
  <c r="G374"/>
  <c r="G366"/>
  <c r="G338"/>
  <c r="G322"/>
  <c r="G306"/>
  <c r="G294"/>
  <c r="G290"/>
  <c r="G254"/>
  <c r="G238"/>
  <c r="G226"/>
  <c r="G214"/>
  <c r="G186"/>
  <c r="G170"/>
  <c r="G166"/>
  <c r="G162"/>
  <c r="G158"/>
  <c r="G146"/>
  <c r="G130"/>
  <c r="G126"/>
  <c r="G122"/>
  <c r="G118"/>
  <c r="G114"/>
  <c r="G94"/>
  <c r="L216"/>
  <c r="L128"/>
  <c r="L114"/>
  <c r="O170"/>
  <c r="O148"/>
  <c r="L182"/>
  <c r="O283"/>
  <c r="L417"/>
  <c r="L206"/>
  <c r="L265"/>
  <c r="L321"/>
  <c r="L157"/>
  <c r="L176"/>
  <c r="L165"/>
  <c r="O511"/>
  <c r="O202"/>
  <c r="O193"/>
  <c r="O154"/>
  <c r="O145"/>
  <c r="O267"/>
  <c r="O199"/>
  <c r="O162"/>
  <c r="O150"/>
  <c r="O362"/>
  <c r="O277"/>
  <c r="O201"/>
  <c r="O196"/>
  <c r="O174"/>
  <c r="O166"/>
  <c r="O139"/>
  <c r="O524"/>
  <c r="O356"/>
  <c r="O296"/>
  <c r="O287"/>
  <c r="O275"/>
  <c r="O263"/>
  <c r="O255"/>
  <c r="O250"/>
  <c r="O161"/>
  <c r="O156"/>
  <c r="O143"/>
  <c r="O136"/>
  <c r="O130"/>
  <c r="O113"/>
  <c r="O79"/>
  <c r="O74"/>
  <c r="O67"/>
  <c r="O430"/>
  <c r="O336"/>
  <c r="O276"/>
  <c r="O256"/>
  <c r="O251"/>
  <c r="O241"/>
  <c r="O157"/>
  <c r="O152"/>
  <c r="O109"/>
  <c r="O94"/>
  <c r="O90"/>
  <c r="O75"/>
  <c r="O70"/>
  <c r="O442"/>
  <c r="O359"/>
  <c r="O315"/>
  <c r="O286"/>
  <c r="O278"/>
  <c r="O268"/>
  <c r="O254"/>
  <c r="O248"/>
  <c r="O192"/>
  <c r="O160"/>
  <c r="O149"/>
  <c r="O127"/>
  <c r="O116"/>
  <c r="O92"/>
  <c r="O88"/>
  <c r="L296"/>
  <c r="L205"/>
  <c r="L192"/>
  <c r="L169"/>
  <c r="L164"/>
  <c r="L156"/>
  <c r="L266"/>
  <c r="L210"/>
  <c r="L203"/>
  <c r="L177"/>
  <c r="L172"/>
  <c r="L160"/>
  <c r="L152"/>
  <c r="L283"/>
  <c r="L276"/>
  <c r="L268"/>
  <c r="L200"/>
  <c r="L179"/>
  <c r="L173"/>
  <c r="L168"/>
  <c r="L161"/>
  <c r="L153"/>
  <c r="L143"/>
  <c r="O486"/>
  <c r="L275"/>
  <c r="L413"/>
  <c r="L241"/>
  <c r="L209"/>
  <c r="L188"/>
  <c r="L175"/>
  <c r="L171"/>
  <c r="L167"/>
  <c r="L162"/>
  <c r="L88"/>
  <c r="L245"/>
  <c r="L221"/>
  <c r="L195"/>
  <c r="L133"/>
  <c r="O272"/>
  <c r="O223"/>
  <c r="O185"/>
  <c r="O117"/>
  <c r="O292"/>
  <c r="O163"/>
  <c r="O159"/>
  <c r="O155"/>
  <c r="O151"/>
  <c r="O132"/>
  <c r="O355"/>
  <c r="O311"/>
  <c r="O247"/>
  <c r="O242"/>
  <c r="O217"/>
  <c r="O189"/>
  <c r="L289"/>
  <c r="L256"/>
  <c r="L248"/>
  <c r="L148"/>
  <c r="O456"/>
  <c r="O291"/>
  <c r="O284"/>
  <c r="O243"/>
  <c r="O222"/>
  <c r="O118"/>
  <c r="L269"/>
  <c r="L252"/>
  <c r="L158"/>
  <c r="L124"/>
  <c r="L115"/>
  <c r="O436"/>
  <c r="O246"/>
  <c r="O207"/>
  <c r="O178"/>
  <c r="AW61"/>
  <c r="AV61"/>
  <c r="L385"/>
  <c r="L305"/>
  <c r="L189"/>
  <c r="L185"/>
  <c r="L139"/>
  <c r="L129"/>
  <c r="L125"/>
  <c r="L105"/>
  <c r="O405"/>
  <c r="O273"/>
  <c r="O239"/>
  <c r="O235"/>
  <c r="O218"/>
  <c r="O104"/>
  <c r="O99"/>
  <c r="L393"/>
  <c r="L298"/>
  <c r="L284"/>
  <c r="L280"/>
  <c r="L270"/>
  <c r="L258"/>
  <c r="L254"/>
  <c r="L250"/>
  <c r="L246"/>
  <c r="L242"/>
  <c r="L223"/>
  <c r="L217"/>
  <c r="L198"/>
  <c r="L190"/>
  <c r="L186"/>
  <c r="L154"/>
  <c r="L144"/>
  <c r="L126"/>
  <c r="L116"/>
  <c r="L92"/>
  <c r="L86"/>
  <c r="L81"/>
  <c r="L76"/>
  <c r="O490"/>
  <c r="O437"/>
  <c r="O386"/>
  <c r="O343"/>
  <c r="O305"/>
  <c r="O289"/>
  <c r="O274"/>
  <c r="O244"/>
  <c r="O240"/>
  <c r="O236"/>
  <c r="O232"/>
  <c r="O219"/>
  <c r="O203"/>
  <c r="O190"/>
  <c r="O186"/>
  <c r="O180"/>
  <c r="O142"/>
  <c r="O129"/>
  <c r="O119"/>
  <c r="O106"/>
  <c r="O100"/>
  <c r="O87"/>
  <c r="O80"/>
  <c r="L288"/>
  <c r="L222"/>
  <c r="L134"/>
  <c r="L101"/>
  <c r="L97"/>
  <c r="L84"/>
  <c r="O304"/>
  <c r="O213"/>
  <c r="O179"/>
  <c r="O147"/>
  <c r="O140"/>
  <c r="O128"/>
  <c r="O110"/>
  <c r="L456"/>
  <c r="L329"/>
  <c r="L295"/>
  <c r="L281"/>
  <c r="L271"/>
  <c r="L267"/>
  <c r="L263"/>
  <c r="L255"/>
  <c r="L251"/>
  <c r="L247"/>
  <c r="L243"/>
  <c r="L237"/>
  <c r="L220"/>
  <c r="L208"/>
  <c r="L187"/>
  <c r="L183"/>
  <c r="L151"/>
  <c r="L146"/>
  <c r="L141"/>
  <c r="L136"/>
  <c r="L132"/>
  <c r="L127"/>
  <c r="L123"/>
  <c r="L117"/>
  <c r="L87"/>
  <c r="O458"/>
  <c r="O425"/>
  <c r="O375"/>
  <c r="O307"/>
  <c r="O290"/>
  <c r="O271"/>
  <c r="O237"/>
  <c r="O233"/>
  <c r="O229"/>
  <c r="O225"/>
  <c r="O220"/>
  <c r="O216"/>
  <c r="O211"/>
  <c r="O204"/>
  <c r="O191"/>
  <c r="O187"/>
  <c r="O134"/>
  <c r="O125"/>
  <c r="O120"/>
  <c r="O107"/>
  <c r="O102"/>
  <c r="O96"/>
  <c r="O82"/>
  <c r="L513"/>
  <c r="O479"/>
  <c r="O435"/>
  <c r="O483"/>
  <c r="O520"/>
  <c r="O467"/>
  <c r="O422"/>
  <c r="O503"/>
  <c r="L317"/>
  <c r="L293"/>
  <c r="L213"/>
  <c r="L197"/>
  <c r="L193"/>
  <c r="L145"/>
  <c r="L121"/>
  <c r="L113"/>
  <c r="L109"/>
  <c r="L85"/>
  <c r="O494"/>
  <c r="O406"/>
  <c r="O316"/>
  <c r="O288"/>
  <c r="O260"/>
  <c r="O200"/>
  <c r="O184"/>
  <c r="O176"/>
  <c r="O172"/>
  <c r="O168"/>
  <c r="O164"/>
  <c r="O144"/>
  <c r="O124"/>
  <c r="O108"/>
  <c r="O84"/>
  <c r="O76"/>
  <c r="O72"/>
  <c r="O68"/>
  <c r="L286"/>
  <c r="L238"/>
  <c r="L218"/>
  <c r="L194"/>
  <c r="L178"/>
  <c r="L150"/>
  <c r="L138"/>
  <c r="L130"/>
  <c r="L122"/>
  <c r="L94"/>
  <c r="L90"/>
  <c r="O349"/>
  <c r="O281"/>
  <c r="O269"/>
  <c r="O265"/>
  <c r="O261"/>
  <c r="O257"/>
  <c r="O253"/>
  <c r="O249"/>
  <c r="O221"/>
  <c r="O205"/>
  <c r="O177"/>
  <c r="O173"/>
  <c r="O169"/>
  <c r="O165"/>
  <c r="O141"/>
  <c r="O105"/>
  <c r="O101"/>
  <c r="O97"/>
  <c r="O81"/>
  <c r="L520"/>
  <c r="L381"/>
  <c r="L279"/>
  <c r="L239"/>
  <c r="L235"/>
  <c r="L219"/>
  <c r="L211"/>
  <c r="L207"/>
  <c r="L191"/>
  <c r="L163"/>
  <c r="L159"/>
  <c r="L155"/>
  <c r="L95"/>
  <c r="L91"/>
  <c r="L79"/>
  <c r="L75"/>
  <c r="O477"/>
  <c r="O404"/>
  <c r="O342"/>
  <c r="O282"/>
  <c r="O270"/>
  <c r="O266"/>
  <c r="O262"/>
  <c r="O214"/>
  <c r="O210"/>
  <c r="O206"/>
  <c r="O182"/>
  <c r="O146"/>
  <c r="O126"/>
  <c r="O86"/>
  <c r="O514"/>
  <c r="G522"/>
  <c r="E522"/>
  <c r="L519"/>
  <c r="O525"/>
  <c r="G499"/>
  <c r="G491"/>
  <c r="G475"/>
  <c r="G459"/>
  <c r="G443"/>
  <c r="G427"/>
  <c r="G411"/>
  <c r="G395"/>
  <c r="L428"/>
  <c r="O475"/>
  <c r="O411"/>
  <c r="E518"/>
  <c r="E514"/>
  <c r="E510"/>
  <c r="E506"/>
  <c r="E502"/>
  <c r="G481"/>
  <c r="G465"/>
  <c r="G449"/>
  <c r="G433"/>
  <c r="G417"/>
  <c r="G401"/>
  <c r="G389"/>
  <c r="L378"/>
  <c r="O517"/>
  <c r="O501"/>
  <c r="O433"/>
  <c r="E499"/>
  <c r="E491"/>
  <c r="E475"/>
  <c r="E459"/>
  <c r="E443"/>
  <c r="E427"/>
  <c r="E411"/>
  <c r="E395"/>
  <c r="G518"/>
  <c r="G514"/>
  <c r="G510"/>
  <c r="G506"/>
  <c r="G502"/>
  <c r="L411"/>
  <c r="O450"/>
  <c r="O390"/>
  <c r="T24"/>
  <c r="L67"/>
  <c r="L68"/>
  <c r="L69"/>
  <c r="L71"/>
  <c r="L72"/>
  <c r="L73"/>
  <c r="L74"/>
  <c r="C35"/>
  <c r="C36"/>
  <c r="C37"/>
  <c r="C38"/>
  <c r="C40"/>
  <c r="C43"/>
  <c r="C28"/>
  <c r="C29"/>
  <c r="C30"/>
  <c r="C39"/>
  <c r="C41"/>
  <c r="C31"/>
  <c r="C33"/>
  <c r="C54"/>
  <c r="C53"/>
  <c r="AT60"/>
  <c r="O60" s="1"/>
  <c r="C48"/>
  <c r="C47"/>
  <c r="C44"/>
  <c r="C45"/>
  <c r="O59"/>
  <c r="L60"/>
  <c r="O61"/>
  <c r="O62"/>
  <c r="O63"/>
  <c r="L63"/>
  <c r="L65"/>
  <c r="O64"/>
  <c r="L64"/>
  <c r="O66"/>
  <c r="E67"/>
  <c r="G67"/>
  <c r="G68"/>
  <c r="E61"/>
  <c r="E69"/>
  <c r="G69"/>
  <c r="G61"/>
  <c r="G70"/>
  <c r="G71"/>
  <c r="G72"/>
  <c r="G73"/>
  <c r="G74"/>
  <c r="E66"/>
  <c r="G66"/>
  <c r="E68"/>
  <c r="E70"/>
  <c r="E71"/>
  <c r="E72"/>
  <c r="E73"/>
  <c r="E74"/>
  <c r="AW517" l="1"/>
  <c r="AW497"/>
  <c r="X467"/>
  <c r="X454"/>
  <c r="AW453"/>
  <c r="X390"/>
  <c r="X384"/>
  <c r="AV363"/>
  <c r="Y358"/>
  <c r="S358" s="1"/>
  <c r="AV340"/>
  <c r="BD335"/>
  <c r="AS335" s="1"/>
  <c r="AV323"/>
  <c r="AV247"/>
  <c r="AV479"/>
  <c r="AV501"/>
  <c r="Y472"/>
  <c r="S472" s="1"/>
  <c r="AW456"/>
  <c r="AW471"/>
  <c r="AV475"/>
  <c r="BD471"/>
  <c r="AS471" s="1"/>
  <c r="AW490"/>
  <c r="AV511"/>
  <c r="BD485"/>
  <c r="AS485" s="1"/>
  <c r="AW470"/>
  <c r="AW354"/>
  <c r="AV351"/>
  <c r="AV337"/>
  <c r="BD330"/>
  <c r="AS330" s="1"/>
  <c r="AV196"/>
  <c r="BD516"/>
  <c r="AS516" s="1"/>
  <c r="BD376"/>
  <c r="AS376" s="1"/>
  <c r="BD371"/>
  <c r="AS371" s="1"/>
  <c r="AW318"/>
  <c r="AW233"/>
  <c r="BD44"/>
  <c r="AW35"/>
  <c r="BD30"/>
  <c r="Y495"/>
  <c r="X491"/>
  <c r="X457"/>
  <c r="X442"/>
  <c r="X439"/>
  <c r="X423"/>
  <c r="X408"/>
  <c r="X361"/>
  <c r="Y354"/>
  <c r="C354"/>
  <c r="X344"/>
  <c r="C523"/>
  <c r="X504"/>
  <c r="X424"/>
  <c r="X409"/>
  <c r="X298"/>
  <c r="X280"/>
  <c r="X217"/>
  <c r="X212"/>
  <c r="X524"/>
  <c r="AV508"/>
  <c r="AV503"/>
  <c r="X478"/>
  <c r="BD455"/>
  <c r="AS455" s="1"/>
  <c r="X329"/>
  <c r="Y312"/>
  <c r="S312" s="1"/>
  <c r="X233"/>
  <c r="AW227"/>
  <c r="AW226"/>
  <c r="X521"/>
  <c r="X489"/>
  <c r="AV463"/>
  <c r="AW457"/>
  <c r="AW447"/>
  <c r="BD368"/>
  <c r="AS368" s="1"/>
  <c r="X498"/>
  <c r="X462"/>
  <c r="X377"/>
  <c r="X343"/>
  <c r="X330"/>
  <c r="X297"/>
  <c r="X281"/>
  <c r="X266"/>
  <c r="X259"/>
  <c r="AV506"/>
  <c r="AW468"/>
  <c r="AV449"/>
  <c r="AW324"/>
  <c r="C322"/>
  <c r="C306"/>
  <c r="C274"/>
  <c r="AV58"/>
  <c r="AW28"/>
  <c r="BD40"/>
  <c r="AV56"/>
  <c r="AW59"/>
  <c r="AW33"/>
  <c r="L524"/>
  <c r="L523"/>
  <c r="L522"/>
  <c r="L521"/>
  <c r="L518"/>
  <c r="L517"/>
  <c r="L515"/>
  <c r="L514"/>
  <c r="L512"/>
  <c r="L511"/>
  <c r="L510"/>
  <c r="L509"/>
  <c r="L507"/>
  <c r="L505"/>
  <c r="L504"/>
  <c r="L503"/>
  <c r="L502"/>
  <c r="L501"/>
  <c r="L500"/>
  <c r="L499"/>
  <c r="L498"/>
  <c r="L497"/>
  <c r="L496"/>
  <c r="L495"/>
  <c r="L494"/>
  <c r="L491"/>
  <c r="L490"/>
  <c r="L488"/>
  <c r="L487"/>
  <c r="L486"/>
  <c r="L485"/>
  <c r="L484"/>
  <c r="L482"/>
  <c r="L480"/>
  <c r="L476"/>
  <c r="L474"/>
  <c r="L472"/>
  <c r="L471"/>
  <c r="L470"/>
  <c r="L469"/>
  <c r="L468"/>
  <c r="L467"/>
  <c r="L466"/>
  <c r="L465"/>
  <c r="L464"/>
  <c r="L463"/>
  <c r="L462"/>
  <c r="L461"/>
  <c r="L460"/>
  <c r="L459"/>
  <c r="L458"/>
  <c r="L457"/>
  <c r="L452"/>
  <c r="L451"/>
  <c r="L450"/>
  <c r="L449"/>
  <c r="L447"/>
  <c r="L446"/>
  <c r="L444"/>
  <c r="L443"/>
  <c r="L442"/>
  <c r="L441"/>
  <c r="L440"/>
  <c r="L439"/>
  <c r="L438"/>
  <c r="L435"/>
  <c r="L434"/>
  <c r="L433"/>
  <c r="L431"/>
  <c r="L430"/>
  <c r="L427"/>
  <c r="L426"/>
  <c r="L425"/>
  <c r="L424"/>
  <c r="L423"/>
  <c r="L422"/>
  <c r="L421"/>
  <c r="L420"/>
  <c r="L419"/>
  <c r="L418"/>
  <c r="L416"/>
  <c r="L412"/>
  <c r="L410"/>
  <c r="L409"/>
  <c r="L408"/>
  <c r="L407"/>
  <c r="L406"/>
  <c r="L404"/>
  <c r="L403"/>
  <c r="L402"/>
  <c r="L401"/>
  <c r="L400"/>
  <c r="L399"/>
  <c r="L398"/>
  <c r="L397"/>
  <c r="L396"/>
  <c r="L395"/>
  <c r="L394"/>
  <c r="L391"/>
  <c r="L390"/>
  <c r="L389"/>
  <c r="L382"/>
  <c r="L380"/>
  <c r="L379"/>
  <c r="L377"/>
  <c r="L376"/>
  <c r="L375"/>
  <c r="L374"/>
  <c r="L373"/>
  <c r="L372"/>
  <c r="L371"/>
  <c r="L370"/>
  <c r="L369"/>
  <c r="L368"/>
  <c r="L367"/>
  <c r="L366"/>
  <c r="L364"/>
  <c r="L363"/>
  <c r="L361"/>
  <c r="L360"/>
  <c r="L358"/>
  <c r="L357"/>
  <c r="L356"/>
  <c r="L355"/>
  <c r="L354"/>
  <c r="L353"/>
  <c r="L352"/>
  <c r="L351"/>
  <c r="L350"/>
  <c r="L349"/>
  <c r="L348"/>
  <c r="L347"/>
  <c r="L346"/>
  <c r="L345"/>
  <c r="L344"/>
  <c r="L342"/>
  <c r="L341"/>
  <c r="L340"/>
  <c r="L339"/>
  <c r="L338"/>
  <c r="L337"/>
  <c r="L336"/>
  <c r="L335"/>
  <c r="L333"/>
  <c r="L332"/>
  <c r="L331"/>
  <c r="L330"/>
  <c r="L326"/>
  <c r="L325"/>
  <c r="L324"/>
  <c r="L323"/>
  <c r="L322"/>
  <c r="L320"/>
  <c r="L319"/>
  <c r="L318"/>
  <c r="L316"/>
  <c r="L315"/>
  <c r="L313"/>
  <c r="L312"/>
  <c r="L310"/>
  <c r="L309"/>
  <c r="L308"/>
  <c r="L307"/>
  <c r="L306"/>
  <c r="L304"/>
  <c r="L303"/>
  <c r="L302"/>
  <c r="L301"/>
  <c r="L300"/>
  <c r="L299"/>
  <c r="L297"/>
  <c r="L294"/>
  <c r="L70"/>
  <c r="O69"/>
  <c r="L66"/>
  <c r="O65"/>
  <c r="L62"/>
  <c r="AW31"/>
  <c r="BD47"/>
  <c r="BD31"/>
  <c r="BD28"/>
  <c r="BF28" s="1"/>
  <c r="AW29"/>
  <c r="AV28"/>
  <c r="BD27"/>
  <c r="BF27" s="1"/>
  <c r="X27"/>
  <c r="Z24"/>
  <c r="U27"/>
  <c r="S15"/>
  <c r="R9"/>
  <c r="R11" s="1"/>
  <c r="AV34"/>
  <c r="AV32"/>
  <c r="AV30"/>
  <c r="AV33"/>
  <c r="AV31"/>
  <c r="AV29"/>
  <c r="Y32"/>
  <c r="BD32"/>
  <c r="BD29"/>
  <c r="BD26"/>
  <c r="Y27"/>
  <c r="C27" s="1"/>
  <c r="BD33"/>
  <c r="AU56"/>
  <c r="AS56"/>
  <c r="AU52"/>
  <c r="AS52"/>
  <c r="AU46"/>
  <c r="AS46"/>
  <c r="BD51"/>
  <c r="BF53"/>
  <c r="BD48"/>
  <c r="AV59"/>
  <c r="AV57"/>
  <c r="AV55"/>
  <c r="AV53"/>
  <c r="AV41"/>
  <c r="AV39"/>
  <c r="AV37"/>
  <c r="AV35"/>
  <c r="Y38"/>
  <c r="S38" s="1"/>
  <c r="Y34"/>
  <c r="BD57"/>
  <c r="BD54"/>
  <c r="BD38"/>
  <c r="BD35"/>
  <c r="AV47"/>
  <c r="BD58"/>
  <c r="BD43"/>
  <c r="BD39"/>
  <c r="BD36"/>
  <c r="AN24"/>
  <c r="T26"/>
  <c r="S512"/>
  <c r="S501"/>
  <c r="S489"/>
  <c r="BE481"/>
  <c r="BF481"/>
  <c r="AU481"/>
  <c r="AS481"/>
  <c r="S469"/>
  <c r="S461"/>
  <c r="S453"/>
  <c r="S441"/>
  <c r="S420"/>
  <c r="S392"/>
  <c r="S389"/>
  <c r="S381"/>
  <c r="S354"/>
  <c r="S351"/>
  <c r="S317"/>
  <c r="S285"/>
  <c r="S273"/>
  <c r="S270"/>
  <c r="S253"/>
  <c r="S227"/>
  <c r="O27"/>
  <c r="AT28"/>
  <c r="AU28" s="1"/>
  <c r="S513"/>
  <c r="S492"/>
  <c r="S436"/>
  <c r="S408"/>
  <c r="S405"/>
  <c r="S393"/>
  <c r="S382"/>
  <c r="S329"/>
  <c r="S318"/>
  <c r="S274"/>
  <c r="S228"/>
  <c r="AL24"/>
  <c r="S460"/>
  <c r="S424"/>
  <c r="S421"/>
  <c r="S409"/>
  <c r="S388"/>
  <c r="S385"/>
  <c r="S383"/>
  <c r="S330"/>
  <c r="S289"/>
  <c r="S286"/>
  <c r="S269"/>
  <c r="S257"/>
  <c r="S254"/>
  <c r="AR28"/>
  <c r="L27"/>
  <c r="S452"/>
  <c r="S440"/>
  <c r="S437"/>
  <c r="S425"/>
  <c r="S404"/>
  <c r="S370"/>
  <c r="S362"/>
  <c r="S322"/>
  <c r="S290"/>
  <c r="S258"/>
  <c r="S226"/>
  <c r="BE60"/>
  <c r="BF60"/>
  <c r="AU60"/>
  <c r="BE68"/>
  <c r="BF68"/>
  <c r="AU68"/>
  <c r="BE129"/>
  <c r="BF129"/>
  <c r="AU129"/>
  <c r="BE146"/>
  <c r="BF146"/>
  <c r="AU146"/>
  <c r="BE174"/>
  <c r="BF174"/>
  <c r="AU174"/>
  <c r="BE202"/>
  <c r="BF202"/>
  <c r="AU202"/>
  <c r="BE67"/>
  <c r="BF67"/>
  <c r="AU67"/>
  <c r="BE123"/>
  <c r="BF123"/>
  <c r="AU123"/>
  <c r="BE160"/>
  <c r="BF160"/>
  <c r="AU160"/>
  <c r="BE176"/>
  <c r="BF176"/>
  <c r="AU176"/>
  <c r="BE192"/>
  <c r="BF192"/>
  <c r="AU192"/>
  <c r="BE204"/>
  <c r="BF204"/>
  <c r="AU204"/>
  <c r="BE230"/>
  <c r="BF230"/>
  <c r="AU230"/>
  <c r="BE117"/>
  <c r="BF117"/>
  <c r="AU117"/>
  <c r="BE87"/>
  <c r="BF87"/>
  <c r="AU87"/>
  <c r="BE111"/>
  <c r="BF111"/>
  <c r="AU111"/>
  <c r="BE76"/>
  <c r="BF76"/>
  <c r="AU76"/>
  <c r="BE110"/>
  <c r="BF110"/>
  <c r="AU110"/>
  <c r="BE101"/>
  <c r="BF101"/>
  <c r="AU101"/>
  <c r="BE79"/>
  <c r="BF79"/>
  <c r="AU79"/>
  <c r="BE95"/>
  <c r="BF95"/>
  <c r="AU95"/>
  <c r="BE102"/>
  <c r="BF102"/>
  <c r="AU102"/>
  <c r="BE153"/>
  <c r="BF153"/>
  <c r="AU153"/>
  <c r="BE178"/>
  <c r="BF178"/>
  <c r="AU178"/>
  <c r="BE298"/>
  <c r="BF298"/>
  <c r="AU298"/>
  <c r="BE317"/>
  <c r="BF317"/>
  <c r="AU317"/>
  <c r="BE329"/>
  <c r="BF329"/>
  <c r="AU329"/>
  <c r="BE342"/>
  <c r="BF342"/>
  <c r="AU342"/>
  <c r="BE362"/>
  <c r="BF362"/>
  <c r="AU362"/>
  <c r="BE374"/>
  <c r="BF374"/>
  <c r="AU374"/>
  <c r="BE448"/>
  <c r="BF448"/>
  <c r="AU448"/>
  <c r="BE464"/>
  <c r="BF464"/>
  <c r="AU464"/>
  <c r="BE470"/>
  <c r="BF470"/>
  <c r="AU470"/>
  <c r="BE513"/>
  <c r="BF513"/>
  <c r="AU513"/>
  <c r="BE148"/>
  <c r="BF148"/>
  <c r="AU148"/>
  <c r="BE165"/>
  <c r="BF165"/>
  <c r="AU165"/>
  <c r="BE172"/>
  <c r="BF172"/>
  <c r="AU172"/>
  <c r="BE218"/>
  <c r="BF218"/>
  <c r="AU218"/>
  <c r="BE360"/>
  <c r="BF360"/>
  <c r="AU360"/>
  <c r="BE451"/>
  <c r="BF451"/>
  <c r="AU451"/>
  <c r="BE503"/>
  <c r="BF503"/>
  <c r="AU503"/>
  <c r="BE490"/>
  <c r="BF490"/>
  <c r="AU490"/>
  <c r="BE166"/>
  <c r="BF166"/>
  <c r="AU166"/>
  <c r="BE214"/>
  <c r="BF214"/>
  <c r="AU214"/>
  <c r="BE257"/>
  <c r="BF257"/>
  <c r="AU257"/>
  <c r="BE265"/>
  <c r="BF265"/>
  <c r="AU265"/>
  <c r="BE273"/>
  <c r="BF273"/>
  <c r="AU273"/>
  <c r="BE281"/>
  <c r="BF281"/>
  <c r="AU281"/>
  <c r="BE289"/>
  <c r="BF289"/>
  <c r="AU289"/>
  <c r="BE309"/>
  <c r="BF309"/>
  <c r="AU309"/>
  <c r="BE321"/>
  <c r="BF321"/>
  <c r="AU321"/>
  <c r="BE370"/>
  <c r="BF370"/>
  <c r="AU370"/>
  <c r="BE388"/>
  <c r="BF388"/>
  <c r="AU388"/>
  <c r="BE396"/>
  <c r="BF396"/>
  <c r="AU396"/>
  <c r="BE404"/>
  <c r="BF404"/>
  <c r="AU404"/>
  <c r="BE412"/>
  <c r="BF412"/>
  <c r="AU412"/>
  <c r="BE420"/>
  <c r="BF420"/>
  <c r="AU420"/>
  <c r="BE428"/>
  <c r="BF428"/>
  <c r="AU428"/>
  <c r="BE436"/>
  <c r="BF436"/>
  <c r="AU436"/>
  <c r="BE444"/>
  <c r="BF444"/>
  <c r="AU444"/>
  <c r="BE492"/>
  <c r="BF492"/>
  <c r="AU492"/>
  <c r="BE127"/>
  <c r="BF127"/>
  <c r="AU127"/>
  <c r="BE138"/>
  <c r="BF138"/>
  <c r="AU138"/>
  <c r="BE143"/>
  <c r="BF143"/>
  <c r="AU143"/>
  <c r="BE187"/>
  <c r="BF187"/>
  <c r="AU187"/>
  <c r="BE243"/>
  <c r="BF243"/>
  <c r="AU243"/>
  <c r="BE248"/>
  <c r="BF248"/>
  <c r="AU248"/>
  <c r="BE260"/>
  <c r="BF260"/>
  <c r="AU260"/>
  <c r="BE264"/>
  <c r="BF264"/>
  <c r="AU264"/>
  <c r="BE275"/>
  <c r="BF275"/>
  <c r="AU275"/>
  <c r="BE279"/>
  <c r="BF279"/>
  <c r="AU279"/>
  <c r="BE292"/>
  <c r="BF292"/>
  <c r="AU292"/>
  <c r="BE364"/>
  <c r="BF364"/>
  <c r="AU364"/>
  <c r="BE398"/>
  <c r="BF398"/>
  <c r="AU398"/>
  <c r="BE402"/>
  <c r="BF402"/>
  <c r="AU402"/>
  <c r="BE411"/>
  <c r="BF411"/>
  <c r="AU411"/>
  <c r="BE415"/>
  <c r="BF415"/>
  <c r="AU415"/>
  <c r="BE430"/>
  <c r="BF430"/>
  <c r="AU430"/>
  <c r="BE434"/>
  <c r="BF434"/>
  <c r="AU434"/>
  <c r="BE443"/>
  <c r="BF443"/>
  <c r="AU443"/>
  <c r="BE459"/>
  <c r="BF459"/>
  <c r="AU459"/>
  <c r="BE162"/>
  <c r="BF162"/>
  <c r="AU162"/>
  <c r="BE249"/>
  <c r="BF249"/>
  <c r="AU249"/>
  <c r="BE313"/>
  <c r="BF313"/>
  <c r="AU313"/>
  <c r="BE365"/>
  <c r="BF365"/>
  <c r="AU365"/>
  <c r="BE168"/>
  <c r="BF168"/>
  <c r="AU168"/>
  <c r="BE185"/>
  <c r="BF185"/>
  <c r="AU185"/>
  <c r="BE193"/>
  <c r="BF193"/>
  <c r="AU193"/>
  <c r="BE194"/>
  <c r="BF194"/>
  <c r="AU194"/>
  <c r="BE205"/>
  <c r="BF205"/>
  <c r="AU205"/>
  <c r="BE219"/>
  <c r="BF219"/>
  <c r="AU219"/>
  <c r="BE376"/>
  <c r="BF376"/>
  <c r="AU376"/>
  <c r="BE482"/>
  <c r="BF482"/>
  <c r="AU482"/>
  <c r="BE515"/>
  <c r="BF515"/>
  <c r="AU515"/>
  <c r="BE186"/>
  <c r="BF186"/>
  <c r="AU186"/>
  <c r="BE325"/>
  <c r="BF325"/>
  <c r="AU325"/>
  <c r="BE456"/>
  <c r="BF456"/>
  <c r="AU456"/>
  <c r="BE496"/>
  <c r="BF496"/>
  <c r="AU496"/>
  <c r="BE152"/>
  <c r="BF152"/>
  <c r="AU152"/>
  <c r="BE164"/>
  <c r="BF164"/>
  <c r="AU164"/>
  <c r="BE169"/>
  <c r="BF169"/>
  <c r="AU169"/>
  <c r="BE208"/>
  <c r="BF208"/>
  <c r="AU208"/>
  <c r="BE220"/>
  <c r="BF220"/>
  <c r="AU220"/>
  <c r="BE307"/>
  <c r="BF307"/>
  <c r="AU307"/>
  <c r="BE327"/>
  <c r="BF327"/>
  <c r="AU327"/>
  <c r="BE337"/>
  <c r="BF337"/>
  <c r="AU337"/>
  <c r="BE380"/>
  <c r="BF380"/>
  <c r="AU380"/>
  <c r="BE474"/>
  <c r="BF474"/>
  <c r="AU474"/>
  <c r="BE510"/>
  <c r="BF510"/>
  <c r="AU510"/>
  <c r="BE89"/>
  <c r="BF89"/>
  <c r="AU89"/>
  <c r="BE231"/>
  <c r="BF231"/>
  <c r="AU231"/>
  <c r="BE505"/>
  <c r="BF505"/>
  <c r="AU505"/>
  <c r="BE245"/>
  <c r="BF245"/>
  <c r="AU245"/>
  <c r="BE77"/>
  <c r="BF77"/>
  <c r="AU77"/>
  <c r="BE203"/>
  <c r="BF203"/>
  <c r="AU203"/>
  <c r="BE96"/>
  <c r="BF96"/>
  <c r="AU96"/>
  <c r="BE64"/>
  <c r="BF64"/>
  <c r="AU64"/>
  <c r="Y60"/>
  <c r="BD59"/>
  <c r="AW60"/>
  <c r="AV60"/>
  <c r="S73"/>
  <c r="S68"/>
  <c r="S65"/>
  <c r="BE65"/>
  <c r="BF65"/>
  <c r="AU65"/>
  <c r="BE97"/>
  <c r="BF97"/>
  <c r="AU97"/>
  <c r="BE125"/>
  <c r="BF125"/>
  <c r="AU125"/>
  <c r="BE145"/>
  <c r="BF145"/>
  <c r="AU145"/>
  <c r="BE159"/>
  <c r="BF159"/>
  <c r="AU159"/>
  <c r="BE191"/>
  <c r="BF191"/>
  <c r="AU191"/>
  <c r="BE233"/>
  <c r="BF233"/>
  <c r="AU233"/>
  <c r="BE70"/>
  <c r="BF70"/>
  <c r="AU70"/>
  <c r="BE86"/>
  <c r="BF86"/>
  <c r="AU86"/>
  <c r="BE126"/>
  <c r="BF126"/>
  <c r="AU126"/>
  <c r="BE72"/>
  <c r="BF72"/>
  <c r="AU72"/>
  <c r="BE116"/>
  <c r="BF116"/>
  <c r="AU116"/>
  <c r="BE114"/>
  <c r="BF114"/>
  <c r="AU114"/>
  <c r="BE92"/>
  <c r="BF92"/>
  <c r="AU92"/>
  <c r="BE109"/>
  <c r="BF109"/>
  <c r="AU109"/>
  <c r="BE91"/>
  <c r="BF91"/>
  <c r="AU91"/>
  <c r="BE103"/>
  <c r="BF103"/>
  <c r="AU103"/>
  <c r="BE100"/>
  <c r="BF100"/>
  <c r="AU100"/>
  <c r="BE63"/>
  <c r="BF63"/>
  <c r="AU63"/>
  <c r="BE195"/>
  <c r="BF195"/>
  <c r="AU195"/>
  <c r="BE297"/>
  <c r="BF297"/>
  <c r="AU297"/>
  <c r="BE351"/>
  <c r="BF351"/>
  <c r="AU351"/>
  <c r="BE383"/>
  <c r="BF383"/>
  <c r="AU383"/>
  <c r="BE453"/>
  <c r="BF453"/>
  <c r="AU453"/>
  <c r="BE469"/>
  <c r="BF469"/>
  <c r="AU469"/>
  <c r="BE508"/>
  <c r="BF508"/>
  <c r="AU508"/>
  <c r="BE493"/>
  <c r="BF493"/>
  <c r="AU493"/>
  <c r="BE170"/>
  <c r="BF170"/>
  <c r="AU170"/>
  <c r="BE447"/>
  <c r="BF447"/>
  <c r="AU447"/>
  <c r="BE454"/>
  <c r="BF454"/>
  <c r="AU454"/>
  <c r="BE463"/>
  <c r="BF463"/>
  <c r="AU463"/>
  <c r="BE504"/>
  <c r="BF504"/>
  <c r="AU504"/>
  <c r="BE506"/>
  <c r="BF506"/>
  <c r="AU506"/>
  <c r="BE494"/>
  <c r="BF494"/>
  <c r="AU494"/>
  <c r="BE254"/>
  <c r="BF254"/>
  <c r="AU254"/>
  <c r="BE262"/>
  <c r="BF262"/>
  <c r="AU262"/>
  <c r="BE270"/>
  <c r="BF270"/>
  <c r="AU270"/>
  <c r="BE278"/>
  <c r="BF278"/>
  <c r="AU278"/>
  <c r="BE286"/>
  <c r="BF286"/>
  <c r="AU286"/>
  <c r="BE294"/>
  <c r="BF294"/>
  <c r="AU294"/>
  <c r="BE338"/>
  <c r="BF338"/>
  <c r="AU338"/>
  <c r="BE385"/>
  <c r="BF385"/>
  <c r="AU385"/>
  <c r="BE393"/>
  <c r="BF393"/>
  <c r="AU393"/>
  <c r="BE401"/>
  <c r="BF401"/>
  <c r="AU401"/>
  <c r="BE409"/>
  <c r="BF409"/>
  <c r="AU409"/>
  <c r="BE417"/>
  <c r="BF417"/>
  <c r="AU417"/>
  <c r="BE425"/>
  <c r="BF425"/>
  <c r="AU425"/>
  <c r="BE433"/>
  <c r="BF433"/>
  <c r="AU433"/>
  <c r="BE441"/>
  <c r="BF441"/>
  <c r="AU441"/>
  <c r="BE488"/>
  <c r="BF488"/>
  <c r="AU488"/>
  <c r="BE130"/>
  <c r="BF130"/>
  <c r="AU130"/>
  <c r="BE141"/>
  <c r="BF141"/>
  <c r="AU141"/>
  <c r="BE161"/>
  <c r="BF161"/>
  <c r="AU161"/>
  <c r="BE209"/>
  <c r="BF209"/>
  <c r="AU209"/>
  <c r="BE225"/>
  <c r="BF225"/>
  <c r="AU225"/>
  <c r="BE256"/>
  <c r="BF256"/>
  <c r="AU256"/>
  <c r="BE267"/>
  <c r="BF267"/>
  <c r="AU267"/>
  <c r="BE271"/>
  <c r="BF271"/>
  <c r="AU271"/>
  <c r="BE284"/>
  <c r="BF284"/>
  <c r="AU284"/>
  <c r="BE288"/>
  <c r="BF288"/>
  <c r="AU288"/>
  <c r="BE356"/>
  <c r="BF356"/>
  <c r="AU356"/>
  <c r="BE384"/>
  <c r="BF384"/>
  <c r="AU384"/>
  <c r="BE390"/>
  <c r="BF390"/>
  <c r="AU390"/>
  <c r="BE394"/>
  <c r="BF394"/>
  <c r="AU394"/>
  <c r="BE403"/>
  <c r="BF403"/>
  <c r="AU403"/>
  <c r="BE407"/>
  <c r="BF407"/>
  <c r="AU407"/>
  <c r="BE422"/>
  <c r="BF422"/>
  <c r="AU422"/>
  <c r="BE426"/>
  <c r="BF426"/>
  <c r="AU426"/>
  <c r="BE435"/>
  <c r="BF435"/>
  <c r="AU435"/>
  <c r="BE439"/>
  <c r="BF439"/>
  <c r="AU439"/>
  <c r="BE446"/>
  <c r="BF446"/>
  <c r="AU446"/>
  <c r="BE462"/>
  <c r="BF462"/>
  <c r="AU462"/>
  <c r="BE149"/>
  <c r="BF149"/>
  <c r="AU149"/>
  <c r="BE238"/>
  <c r="BF238"/>
  <c r="AU238"/>
  <c r="BE346"/>
  <c r="BF346"/>
  <c r="AU346"/>
  <c r="BE378"/>
  <c r="BF378"/>
  <c r="AU378"/>
  <c r="BE485"/>
  <c r="BF485"/>
  <c r="AU485"/>
  <c r="BE136"/>
  <c r="BF136"/>
  <c r="AU136"/>
  <c r="BE212"/>
  <c r="BF212"/>
  <c r="AU212"/>
  <c r="BE300"/>
  <c r="BF300"/>
  <c r="AU300"/>
  <c r="BE312"/>
  <c r="BF312"/>
  <c r="AU312"/>
  <c r="BE332"/>
  <c r="BF332"/>
  <c r="AU332"/>
  <c r="BE483"/>
  <c r="BF483"/>
  <c r="AU483"/>
  <c r="BE516"/>
  <c r="BF516"/>
  <c r="AU516"/>
  <c r="BE163"/>
  <c r="BF163"/>
  <c r="AU163"/>
  <c r="BE250"/>
  <c r="BF250"/>
  <c r="AU250"/>
  <c r="BE371"/>
  <c r="BF371"/>
  <c r="AU371"/>
  <c r="BE477"/>
  <c r="BF477"/>
  <c r="AU477"/>
  <c r="BE206"/>
  <c r="BF206"/>
  <c r="AU206"/>
  <c r="BE217"/>
  <c r="BF217"/>
  <c r="AU217"/>
  <c r="BE235"/>
  <c r="BF235"/>
  <c r="AU235"/>
  <c r="BE240"/>
  <c r="BF240"/>
  <c r="AU240"/>
  <c r="BE251"/>
  <c r="BF251"/>
  <c r="AU251"/>
  <c r="BE348"/>
  <c r="BF348"/>
  <c r="AU348"/>
  <c r="BE372"/>
  <c r="BF372"/>
  <c r="AU372"/>
  <c r="BE455"/>
  <c r="BF455"/>
  <c r="AU455"/>
  <c r="BE475"/>
  <c r="BF475"/>
  <c r="AU475"/>
  <c r="BE507"/>
  <c r="BF507"/>
  <c r="AU507"/>
  <c r="BE85"/>
  <c r="BF85"/>
  <c r="AU85"/>
  <c r="BE210"/>
  <c r="BF210"/>
  <c r="AU210"/>
  <c r="BE358"/>
  <c r="BF358"/>
  <c r="AU358"/>
  <c r="BE501"/>
  <c r="BF501"/>
  <c r="AU501"/>
  <c r="BE128"/>
  <c r="BF128"/>
  <c r="AU128"/>
  <c r="BE361"/>
  <c r="BF361"/>
  <c r="AU361"/>
  <c r="BE69"/>
  <c r="BF69"/>
  <c r="AU69"/>
  <c r="BE228"/>
  <c r="BF228"/>
  <c r="AU228"/>
  <c r="BE322"/>
  <c r="BF322"/>
  <c r="AU322"/>
  <c r="BE472"/>
  <c r="BF472"/>
  <c r="AU472"/>
  <c r="S144"/>
  <c r="S89"/>
  <c r="S61"/>
  <c r="S77"/>
  <c r="S88"/>
  <c r="S119"/>
  <c r="S156"/>
  <c r="S92"/>
  <c r="S71"/>
  <c r="S115"/>
  <c r="S75"/>
  <c r="S94"/>
  <c r="S106"/>
  <c r="S98"/>
  <c r="S302"/>
  <c r="S346"/>
  <c r="S378"/>
  <c r="S132"/>
  <c r="S196"/>
  <c r="S296"/>
  <c r="S316"/>
  <c r="S328"/>
  <c r="S466"/>
  <c r="S499"/>
  <c r="S249"/>
  <c r="S476"/>
  <c r="S180"/>
  <c r="S213"/>
  <c r="S280"/>
  <c r="S308"/>
  <c r="S320"/>
  <c r="S352"/>
  <c r="S386"/>
  <c r="S418"/>
  <c r="S487"/>
  <c r="S216"/>
  <c r="S303"/>
  <c r="S315"/>
  <c r="S335"/>
  <c r="S486"/>
  <c r="S221"/>
  <c r="S340"/>
  <c r="S368"/>
  <c r="S458"/>
  <c r="S478"/>
  <c r="S69"/>
  <c r="X516"/>
  <c r="X514"/>
  <c r="S508"/>
  <c r="X507"/>
  <c r="X502"/>
  <c r="S502"/>
  <c r="S464"/>
  <c r="X450"/>
  <c r="S444"/>
  <c r="S428"/>
  <c r="S412"/>
  <c r="S396"/>
  <c r="S355"/>
  <c r="S306"/>
  <c r="S293"/>
  <c r="S277"/>
  <c r="S261"/>
  <c r="S241"/>
  <c r="BE84"/>
  <c r="BF84"/>
  <c r="AU84"/>
  <c r="BE124"/>
  <c r="BF124"/>
  <c r="AU124"/>
  <c r="BE144"/>
  <c r="BF144"/>
  <c r="AU144"/>
  <c r="BE158"/>
  <c r="BF158"/>
  <c r="AU158"/>
  <c r="BE190"/>
  <c r="BF190"/>
  <c r="AU190"/>
  <c r="BE232"/>
  <c r="BF232"/>
  <c r="AU232"/>
  <c r="BE119"/>
  <c r="BF119"/>
  <c r="AU119"/>
  <c r="BE156"/>
  <c r="BF156"/>
  <c r="AU156"/>
  <c r="BE88"/>
  <c r="BF88"/>
  <c r="AU88"/>
  <c r="BE112"/>
  <c r="BF112"/>
  <c r="AU112"/>
  <c r="BE71"/>
  <c r="BF71"/>
  <c r="AU71"/>
  <c r="BE90"/>
  <c r="BF90"/>
  <c r="AU90"/>
  <c r="BE115"/>
  <c r="BF115"/>
  <c r="AU115"/>
  <c r="BE108"/>
  <c r="BF108"/>
  <c r="AU108"/>
  <c r="BE75"/>
  <c r="BF75"/>
  <c r="AU75"/>
  <c r="BE94"/>
  <c r="BF94"/>
  <c r="AU94"/>
  <c r="BE106"/>
  <c r="BF106"/>
  <c r="AU106"/>
  <c r="BE82"/>
  <c r="BF82"/>
  <c r="AU82"/>
  <c r="BE98"/>
  <c r="BF98"/>
  <c r="AU98"/>
  <c r="BE183"/>
  <c r="BF183"/>
  <c r="AU183"/>
  <c r="BE246"/>
  <c r="BF246"/>
  <c r="AU246"/>
  <c r="BE350"/>
  <c r="BF350"/>
  <c r="AU350"/>
  <c r="BE382"/>
  <c r="BF382"/>
  <c r="AU382"/>
  <c r="BE452"/>
  <c r="BF452"/>
  <c r="AU452"/>
  <c r="BE468"/>
  <c r="BF468"/>
  <c r="AU468"/>
  <c r="BE502"/>
  <c r="BF502"/>
  <c r="AU502"/>
  <c r="BE491"/>
  <c r="BF491"/>
  <c r="AU491"/>
  <c r="BE132"/>
  <c r="BF132"/>
  <c r="AU132"/>
  <c r="BE140"/>
  <c r="BF140"/>
  <c r="AU140"/>
  <c r="BE196"/>
  <c r="BF196"/>
  <c r="AU196"/>
  <c r="BE224"/>
  <c r="BF224"/>
  <c r="AU224"/>
  <c r="BE236"/>
  <c r="BF236"/>
  <c r="AU236"/>
  <c r="BE247"/>
  <c r="BF247"/>
  <c r="AU247"/>
  <c r="BE252"/>
  <c r="BF252"/>
  <c r="AU252"/>
  <c r="BE296"/>
  <c r="BF296"/>
  <c r="AU296"/>
  <c r="BE316"/>
  <c r="BF316"/>
  <c r="AU316"/>
  <c r="BE328"/>
  <c r="BF328"/>
  <c r="AU328"/>
  <c r="BE450"/>
  <c r="BF450"/>
  <c r="AU450"/>
  <c r="BE466"/>
  <c r="BF466"/>
  <c r="AU466"/>
  <c r="BE499"/>
  <c r="BF499"/>
  <c r="AU499"/>
  <c r="BE198"/>
  <c r="BF198"/>
  <c r="AU198"/>
  <c r="BE242"/>
  <c r="BF242"/>
  <c r="AU242"/>
  <c r="BE253"/>
  <c r="BF253"/>
  <c r="AU253"/>
  <c r="BE261"/>
  <c r="BF261"/>
  <c r="AU261"/>
  <c r="BE269"/>
  <c r="BF269"/>
  <c r="AU269"/>
  <c r="BE277"/>
  <c r="BF277"/>
  <c r="AU277"/>
  <c r="BE285"/>
  <c r="BF285"/>
  <c r="AU285"/>
  <c r="BE293"/>
  <c r="BF293"/>
  <c r="AU293"/>
  <c r="BE355"/>
  <c r="BF355"/>
  <c r="AU355"/>
  <c r="BE392"/>
  <c r="BF392"/>
  <c r="AU392"/>
  <c r="BE400"/>
  <c r="BF400"/>
  <c r="AU400"/>
  <c r="BE408"/>
  <c r="BF408"/>
  <c r="AU408"/>
  <c r="BE416"/>
  <c r="BF416"/>
  <c r="AU416"/>
  <c r="BE424"/>
  <c r="BF424"/>
  <c r="AU424"/>
  <c r="BE432"/>
  <c r="BF432"/>
  <c r="AU432"/>
  <c r="BE440"/>
  <c r="BF440"/>
  <c r="AU440"/>
  <c r="BE461"/>
  <c r="BF461"/>
  <c r="AU461"/>
  <c r="BE180"/>
  <c r="BF180"/>
  <c r="AU180"/>
  <c r="BE207"/>
  <c r="BF207"/>
  <c r="AU207"/>
  <c r="BE213"/>
  <c r="BF213"/>
  <c r="AU213"/>
  <c r="BE259"/>
  <c r="BF259"/>
  <c r="AU259"/>
  <c r="BE263"/>
  <c r="BF263"/>
  <c r="AU263"/>
  <c r="BE276"/>
  <c r="BF276"/>
  <c r="AU276"/>
  <c r="BE280"/>
  <c r="BF280"/>
  <c r="AU280"/>
  <c r="BE291"/>
  <c r="BF291"/>
  <c r="AU291"/>
  <c r="BE295"/>
  <c r="BF295"/>
  <c r="AU295"/>
  <c r="BE308"/>
  <c r="BF308"/>
  <c r="AU308"/>
  <c r="BE320"/>
  <c r="BF320"/>
  <c r="AU320"/>
  <c r="BE352"/>
  <c r="BF352"/>
  <c r="AU352"/>
  <c r="BE357"/>
  <c r="BF357"/>
  <c r="AU357"/>
  <c r="BE359"/>
  <c r="BF359"/>
  <c r="AU359"/>
  <c r="BE386"/>
  <c r="BF386"/>
  <c r="AU386"/>
  <c r="BE395"/>
  <c r="BF395"/>
  <c r="AU395"/>
  <c r="BE399"/>
  <c r="BF399"/>
  <c r="AU399"/>
  <c r="BE414"/>
  <c r="BF414"/>
  <c r="AU414"/>
  <c r="BE418"/>
  <c r="BF418"/>
  <c r="AU418"/>
  <c r="BE427"/>
  <c r="BF427"/>
  <c r="AU427"/>
  <c r="BE431"/>
  <c r="BF431"/>
  <c r="AU431"/>
  <c r="BE487"/>
  <c r="BF487"/>
  <c r="AU487"/>
  <c r="BE199"/>
  <c r="BF199"/>
  <c r="AU199"/>
  <c r="BE302"/>
  <c r="BF302"/>
  <c r="AU302"/>
  <c r="BE334"/>
  <c r="BF334"/>
  <c r="AU334"/>
  <c r="BE367"/>
  <c r="BF367"/>
  <c r="AU367"/>
  <c r="BE484"/>
  <c r="BF484"/>
  <c r="AU484"/>
  <c r="BE519"/>
  <c r="BF519"/>
  <c r="AU519"/>
  <c r="BE134"/>
  <c r="BF134"/>
  <c r="AU134"/>
  <c r="BE216"/>
  <c r="BF216"/>
  <c r="AU216"/>
  <c r="BE303"/>
  <c r="BF303"/>
  <c r="AU303"/>
  <c r="BE315"/>
  <c r="BF315"/>
  <c r="AU315"/>
  <c r="BE335"/>
  <c r="BF335"/>
  <c r="AU335"/>
  <c r="BE347"/>
  <c r="BF347"/>
  <c r="AU347"/>
  <c r="BE486"/>
  <c r="BF486"/>
  <c r="AU486"/>
  <c r="BE234"/>
  <c r="BF234"/>
  <c r="AU234"/>
  <c r="BE339"/>
  <c r="BF339"/>
  <c r="AU339"/>
  <c r="BE476"/>
  <c r="BF476"/>
  <c r="AU476"/>
  <c r="BE509"/>
  <c r="BF509"/>
  <c r="AU509"/>
  <c r="BE221"/>
  <c r="BF221"/>
  <c r="AU221"/>
  <c r="BE340"/>
  <c r="BF340"/>
  <c r="AU340"/>
  <c r="BE368"/>
  <c r="BF368"/>
  <c r="AU368"/>
  <c r="BE373"/>
  <c r="BF373"/>
  <c r="AU373"/>
  <c r="BE375"/>
  <c r="BF375"/>
  <c r="AU375"/>
  <c r="BE458"/>
  <c r="BF458"/>
  <c r="AU458"/>
  <c r="BE478"/>
  <c r="BF478"/>
  <c r="AU478"/>
  <c r="BE80"/>
  <c r="BF80"/>
  <c r="AU80"/>
  <c r="BE330"/>
  <c r="BF330"/>
  <c r="AU330"/>
  <c r="BE377"/>
  <c r="BF377"/>
  <c r="AU377"/>
  <c r="BE524"/>
  <c r="BF524"/>
  <c r="AU524"/>
  <c r="BE121"/>
  <c r="BF121"/>
  <c r="AU121"/>
  <c r="BE489"/>
  <c r="BF489"/>
  <c r="AU489"/>
  <c r="BE498"/>
  <c r="BF498"/>
  <c r="AU498"/>
  <c r="BE345"/>
  <c r="BF345"/>
  <c r="AU345"/>
  <c r="BE150"/>
  <c r="BF150"/>
  <c r="AU150"/>
  <c r="BE223"/>
  <c r="BF223"/>
  <c r="AU223"/>
  <c r="S178"/>
  <c r="S129"/>
  <c r="S109"/>
  <c r="S149"/>
  <c r="S96"/>
  <c r="S198"/>
  <c r="S366"/>
  <c r="S236"/>
  <c r="S454"/>
  <c r="S504"/>
  <c r="S122"/>
  <c r="S157"/>
  <c r="S173"/>
  <c r="S189"/>
  <c r="S201"/>
  <c r="S229"/>
  <c r="S101"/>
  <c r="S74"/>
  <c r="S118"/>
  <c r="S64"/>
  <c r="S107"/>
  <c r="S66"/>
  <c r="S99"/>
  <c r="S203"/>
  <c r="S237"/>
  <c r="S314"/>
  <c r="S321"/>
  <c r="S334"/>
  <c r="S481"/>
  <c r="S485"/>
  <c r="S518"/>
  <c r="S135"/>
  <c r="S147"/>
  <c r="S181"/>
  <c r="S197"/>
  <c r="S299"/>
  <c r="S319"/>
  <c r="S331"/>
  <c r="S467"/>
  <c r="S500"/>
  <c r="S511"/>
  <c r="S523"/>
  <c r="S222"/>
  <c r="S313"/>
  <c r="S456"/>
  <c r="S184"/>
  <c r="S187"/>
  <c r="S272"/>
  <c r="S311"/>
  <c r="S323"/>
  <c r="S410"/>
  <c r="S442"/>
  <c r="S131"/>
  <c r="S139"/>
  <c r="S188"/>
  <c r="S200"/>
  <c r="S344"/>
  <c r="S479"/>
  <c r="S495"/>
  <c r="S151"/>
  <c r="S177"/>
  <c r="S304"/>
  <c r="S324"/>
  <c r="S336"/>
  <c r="S471"/>
  <c r="BE61"/>
  <c r="BF61"/>
  <c r="AU61"/>
  <c r="BE81"/>
  <c r="BF81"/>
  <c r="AU81"/>
  <c r="BE120"/>
  <c r="BF120"/>
  <c r="AU120"/>
  <c r="BE137"/>
  <c r="BF137"/>
  <c r="AU137"/>
  <c r="BE155"/>
  <c r="BF155"/>
  <c r="AU155"/>
  <c r="BE175"/>
  <c r="BF175"/>
  <c r="AU175"/>
  <c r="BE211"/>
  <c r="BF211"/>
  <c r="AU211"/>
  <c r="BE83"/>
  <c r="BF83"/>
  <c r="AU83"/>
  <c r="BE122"/>
  <c r="BF122"/>
  <c r="AU122"/>
  <c r="BE157"/>
  <c r="BF157"/>
  <c r="AU157"/>
  <c r="BE173"/>
  <c r="BF173"/>
  <c r="AU173"/>
  <c r="BE189"/>
  <c r="BF189"/>
  <c r="AU189"/>
  <c r="BE201"/>
  <c r="BF201"/>
  <c r="AU201"/>
  <c r="BE229"/>
  <c r="BF229"/>
  <c r="AU229"/>
  <c r="BE133"/>
  <c r="BF133"/>
  <c r="AU133"/>
  <c r="BE74"/>
  <c r="BF74"/>
  <c r="AU74"/>
  <c r="BE118"/>
  <c r="BF118"/>
  <c r="AU118"/>
  <c r="BE104"/>
  <c r="BF104"/>
  <c r="AU104"/>
  <c r="BE78"/>
  <c r="BF78"/>
  <c r="AU78"/>
  <c r="BE107"/>
  <c r="BF107"/>
  <c r="AU107"/>
  <c r="BE62"/>
  <c r="BF62"/>
  <c r="AU62"/>
  <c r="BE66"/>
  <c r="BF66"/>
  <c r="AU66"/>
  <c r="BE99"/>
  <c r="BF99"/>
  <c r="AU99"/>
  <c r="BE182"/>
  <c r="BF182"/>
  <c r="AU182"/>
  <c r="BE227"/>
  <c r="BF227"/>
  <c r="AU227"/>
  <c r="BE241"/>
  <c r="BF241"/>
  <c r="AU241"/>
  <c r="BE306"/>
  <c r="BF306"/>
  <c r="AU306"/>
  <c r="BE318"/>
  <c r="BF318"/>
  <c r="AU318"/>
  <c r="BE349"/>
  <c r="BF349"/>
  <c r="AU349"/>
  <c r="BE381"/>
  <c r="BF381"/>
  <c r="AU381"/>
  <c r="BE449"/>
  <c r="BF449"/>
  <c r="AU449"/>
  <c r="BE465"/>
  <c r="BF465"/>
  <c r="AU465"/>
  <c r="BE473"/>
  <c r="BF473"/>
  <c r="AU473"/>
  <c r="BE517"/>
  <c r="BF517"/>
  <c r="AU517"/>
  <c r="BE514"/>
  <c r="BF514"/>
  <c r="AU514"/>
  <c r="BE135"/>
  <c r="BF135"/>
  <c r="AU135"/>
  <c r="BE147"/>
  <c r="BF147"/>
  <c r="AU147"/>
  <c r="BE181"/>
  <c r="BF181"/>
  <c r="AU181"/>
  <c r="BE197"/>
  <c r="BF197"/>
  <c r="AU197"/>
  <c r="BE299"/>
  <c r="BF299"/>
  <c r="AU299"/>
  <c r="BE319"/>
  <c r="BF319"/>
  <c r="AU319"/>
  <c r="BE331"/>
  <c r="BF331"/>
  <c r="AU331"/>
  <c r="BE363"/>
  <c r="BF363"/>
  <c r="AU363"/>
  <c r="BE467"/>
  <c r="BF467"/>
  <c r="AU467"/>
  <c r="BE500"/>
  <c r="BF500"/>
  <c r="AU500"/>
  <c r="BE511"/>
  <c r="BF511"/>
  <c r="AU511"/>
  <c r="BE523"/>
  <c r="BF523"/>
  <c r="AU523"/>
  <c r="BE179"/>
  <c r="BF179"/>
  <c r="AU179"/>
  <c r="BE215"/>
  <c r="BF215"/>
  <c r="AU215"/>
  <c r="BE237"/>
  <c r="BF237"/>
  <c r="AU237"/>
  <c r="BE258"/>
  <c r="BF258"/>
  <c r="AU258"/>
  <c r="BE266"/>
  <c r="BF266"/>
  <c r="AU266"/>
  <c r="BE274"/>
  <c r="BF274"/>
  <c r="AU274"/>
  <c r="BE282"/>
  <c r="BF282"/>
  <c r="AU282"/>
  <c r="BE290"/>
  <c r="BF290"/>
  <c r="AU290"/>
  <c r="BE310"/>
  <c r="BF310"/>
  <c r="AU310"/>
  <c r="BE389"/>
  <c r="BF389"/>
  <c r="AU389"/>
  <c r="BE397"/>
  <c r="BF397"/>
  <c r="AU397"/>
  <c r="BE405"/>
  <c r="BF405"/>
  <c r="AU405"/>
  <c r="BE413"/>
  <c r="BF413"/>
  <c r="AU413"/>
  <c r="BE421"/>
  <c r="BF421"/>
  <c r="AU421"/>
  <c r="BE429"/>
  <c r="BF429"/>
  <c r="AU429"/>
  <c r="BE437"/>
  <c r="BF437"/>
  <c r="AU437"/>
  <c r="BE445"/>
  <c r="BF445"/>
  <c r="AU445"/>
  <c r="BE460"/>
  <c r="BF460"/>
  <c r="AU460"/>
  <c r="BE512"/>
  <c r="BF512"/>
  <c r="AU512"/>
  <c r="BE154"/>
  <c r="BF154"/>
  <c r="AU154"/>
  <c r="BE184"/>
  <c r="BF184"/>
  <c r="AU184"/>
  <c r="BE255"/>
  <c r="BF255"/>
  <c r="AU255"/>
  <c r="BE268"/>
  <c r="BF268"/>
  <c r="AU268"/>
  <c r="BE272"/>
  <c r="BF272"/>
  <c r="AU272"/>
  <c r="BE283"/>
  <c r="BF283"/>
  <c r="AU283"/>
  <c r="BE287"/>
  <c r="BF287"/>
  <c r="AU287"/>
  <c r="BE311"/>
  <c r="BF311"/>
  <c r="AU311"/>
  <c r="BE323"/>
  <c r="BF323"/>
  <c r="AU323"/>
  <c r="BE353"/>
  <c r="BF353"/>
  <c r="AU353"/>
  <c r="BE387"/>
  <c r="BF387"/>
  <c r="AU387"/>
  <c r="BE391"/>
  <c r="BF391"/>
  <c r="AU391"/>
  <c r="BE406"/>
  <c r="BF406"/>
  <c r="AU406"/>
  <c r="BE410"/>
  <c r="BF410"/>
  <c r="AU410"/>
  <c r="BE419"/>
  <c r="BF419"/>
  <c r="AU419"/>
  <c r="BE423"/>
  <c r="BF423"/>
  <c r="AU423"/>
  <c r="BE438"/>
  <c r="BF438"/>
  <c r="AU438"/>
  <c r="BE442"/>
  <c r="BF442"/>
  <c r="AU442"/>
  <c r="BE167"/>
  <c r="BF167"/>
  <c r="AU167"/>
  <c r="BE301"/>
  <c r="BF301"/>
  <c r="AU301"/>
  <c r="BE333"/>
  <c r="BF333"/>
  <c r="AU333"/>
  <c r="BE366"/>
  <c r="BF366"/>
  <c r="AU366"/>
  <c r="BE480"/>
  <c r="BF480"/>
  <c r="AU480"/>
  <c r="BE518"/>
  <c r="BF518"/>
  <c r="AU518"/>
  <c r="BE131"/>
  <c r="BF131"/>
  <c r="AU131"/>
  <c r="BE139"/>
  <c r="BF139"/>
  <c r="AU139"/>
  <c r="BE171"/>
  <c r="BF171"/>
  <c r="AU171"/>
  <c r="BE188"/>
  <c r="BF188"/>
  <c r="AU188"/>
  <c r="BE200"/>
  <c r="BF200"/>
  <c r="AU200"/>
  <c r="BE239"/>
  <c r="BF239"/>
  <c r="AU239"/>
  <c r="BE244"/>
  <c r="BF244"/>
  <c r="AU244"/>
  <c r="BE344"/>
  <c r="BF344"/>
  <c r="AU344"/>
  <c r="BE379"/>
  <c r="BF379"/>
  <c r="AU379"/>
  <c r="BE479"/>
  <c r="BF479"/>
  <c r="AU479"/>
  <c r="BE495"/>
  <c r="BF495"/>
  <c r="AU495"/>
  <c r="BE520"/>
  <c r="BF520"/>
  <c r="AU520"/>
  <c r="BE522"/>
  <c r="BF522"/>
  <c r="AU522"/>
  <c r="BE222"/>
  <c r="BF222"/>
  <c r="AU222"/>
  <c r="BE326"/>
  <c r="BF326"/>
  <c r="AU326"/>
  <c r="BE457"/>
  <c r="BF457"/>
  <c r="AU457"/>
  <c r="BE497"/>
  <c r="BF497"/>
  <c r="AU497"/>
  <c r="BE142"/>
  <c r="BF142"/>
  <c r="AU142"/>
  <c r="BE151"/>
  <c r="BF151"/>
  <c r="AU151"/>
  <c r="BE177"/>
  <c r="BF177"/>
  <c r="AU177"/>
  <c r="BE304"/>
  <c r="BF304"/>
  <c r="AU304"/>
  <c r="BE324"/>
  <c r="BF324"/>
  <c r="AU324"/>
  <c r="BE336"/>
  <c r="BF336"/>
  <c r="AU336"/>
  <c r="BE341"/>
  <c r="BF341"/>
  <c r="AU341"/>
  <c r="BE343"/>
  <c r="BF343"/>
  <c r="AU343"/>
  <c r="BE369"/>
  <c r="BF369"/>
  <c r="AU369"/>
  <c r="BE471"/>
  <c r="BF471"/>
  <c r="AU471"/>
  <c r="BE314"/>
  <c r="BF314"/>
  <c r="AU314"/>
  <c r="BE521"/>
  <c r="BF521"/>
  <c r="AU521"/>
  <c r="BE113"/>
  <c r="BF113"/>
  <c r="AU113"/>
  <c r="BE354"/>
  <c r="BF354"/>
  <c r="AU354"/>
  <c r="BE305"/>
  <c r="BF305"/>
  <c r="AU305"/>
  <c r="BE226"/>
  <c r="BF226"/>
  <c r="AU226"/>
  <c r="BE73"/>
  <c r="BF73"/>
  <c r="AU73"/>
  <c r="BE105"/>
  <c r="BF105"/>
  <c r="AU105"/>
  <c r="BE525"/>
  <c r="BF525"/>
  <c r="AU525"/>
  <c r="S211"/>
  <c r="S195"/>
  <c r="S162"/>
  <c r="S112"/>
  <c r="S514"/>
  <c r="BE93"/>
  <c r="BF93"/>
  <c r="AU93"/>
  <c r="S158"/>
  <c r="S150"/>
  <c r="S113"/>
  <c r="S174"/>
  <c r="S97"/>
  <c r="BF26"/>
  <c r="BE26"/>
  <c r="AV49"/>
  <c r="AW48"/>
  <c r="AV48"/>
  <c r="BE56"/>
  <c r="BF56"/>
  <c r="BF40"/>
  <c r="BE40"/>
  <c r="BF32"/>
  <c r="Y50"/>
  <c r="BD50"/>
  <c r="U28"/>
  <c r="D29"/>
  <c r="AW46"/>
  <c r="AV46"/>
  <c r="AW44"/>
  <c r="AV44"/>
  <c r="BF54"/>
  <c r="BE54"/>
  <c r="BF46"/>
  <c r="BE46"/>
  <c r="Y42"/>
  <c r="BD41"/>
  <c r="BF33"/>
  <c r="BF43"/>
  <c r="BF35"/>
  <c r="Y56"/>
  <c r="BD55"/>
  <c r="BE52"/>
  <c r="BF52"/>
  <c r="BF44"/>
  <c r="BE44"/>
  <c r="BF36"/>
  <c r="BE36"/>
  <c r="BE51"/>
  <c r="BF51"/>
  <c r="AW43"/>
  <c r="BF57"/>
  <c r="BF58"/>
  <c r="BE58"/>
  <c r="BD45"/>
  <c r="Y46"/>
  <c r="BE37"/>
  <c r="BF37"/>
  <c r="BF29"/>
  <c r="AW45"/>
  <c r="BE38"/>
  <c r="BF47"/>
  <c r="BD42"/>
  <c r="BF39"/>
  <c r="BD34"/>
  <c r="BF31"/>
  <c r="BD49"/>
  <c r="R5"/>
  <c r="S5" s="1"/>
  <c r="R6" s="1"/>
  <c r="S13"/>
  <c r="T15"/>
  <c r="S14"/>
  <c r="T12"/>
  <c r="T14"/>
  <c r="T13"/>
  <c r="BD1"/>
  <c r="AS44" l="1"/>
  <c r="AU44"/>
  <c r="S34"/>
  <c r="C34"/>
  <c r="S32"/>
  <c r="C32"/>
  <c r="BF30"/>
  <c r="BE47"/>
  <c r="AU47"/>
  <c r="AS47"/>
  <c r="AU40"/>
  <c r="AS40"/>
  <c r="S9"/>
  <c r="R10" s="1"/>
  <c r="AS28"/>
  <c r="AU27"/>
  <c r="AS27"/>
  <c r="S10"/>
  <c r="Z27"/>
  <c r="S27"/>
  <c r="AS26"/>
  <c r="AU26"/>
  <c r="AS58"/>
  <c r="AU58"/>
  <c r="AS54"/>
  <c r="AU54"/>
  <c r="BF48"/>
  <c r="BE48"/>
  <c r="AU48"/>
  <c r="AS48"/>
  <c r="BE43"/>
  <c r="AU43"/>
  <c r="AS43"/>
  <c r="BF38"/>
  <c r="AU38"/>
  <c r="AS38"/>
  <c r="BE39"/>
  <c r="AU39"/>
  <c r="AS39"/>
  <c r="AU51"/>
  <c r="AS51"/>
  <c r="AU36"/>
  <c r="AS36"/>
  <c r="BE57"/>
  <c r="AS57"/>
  <c r="AU57"/>
  <c r="AV27"/>
  <c r="AW27"/>
  <c r="S46"/>
  <c r="C46"/>
  <c r="S50"/>
  <c r="C50"/>
  <c r="BF59"/>
  <c r="AU59"/>
  <c r="AT29"/>
  <c r="AU29" s="1"/>
  <c r="O28"/>
  <c r="BE49"/>
  <c r="BF49"/>
  <c r="AS49"/>
  <c r="AU49"/>
  <c r="BF42"/>
  <c r="BE42"/>
  <c r="AS42"/>
  <c r="AU42"/>
  <c r="S56"/>
  <c r="C56"/>
  <c r="BE50"/>
  <c r="BF50"/>
  <c r="AS50"/>
  <c r="AU50"/>
  <c r="BE55"/>
  <c r="BF55"/>
  <c r="AU55"/>
  <c r="AS55"/>
  <c r="S42"/>
  <c r="C42"/>
  <c r="BF34"/>
  <c r="BF45"/>
  <c r="BE45"/>
  <c r="AS45"/>
  <c r="AU45"/>
  <c r="BE41"/>
  <c r="BF41"/>
  <c r="AS41"/>
  <c r="AU41"/>
  <c r="U29"/>
  <c r="D30"/>
  <c r="S60"/>
  <c r="AR29"/>
  <c r="AS29" s="1"/>
  <c r="L28"/>
  <c r="P23"/>
  <c r="AK23"/>
  <c r="AL23" s="1"/>
  <c r="AM23"/>
  <c r="AN23" s="1"/>
  <c r="AK22"/>
  <c r="S6"/>
  <c r="R7"/>
  <c r="T16"/>
  <c r="S16"/>
  <c r="BF24" l="1"/>
  <c r="BF23" s="1"/>
  <c r="AQ14" s="1"/>
  <c r="S24"/>
  <c r="A24" s="1"/>
  <c r="AA27"/>
  <c r="AB27" s="1"/>
  <c r="BC27" s="1"/>
  <c r="Z28"/>
  <c r="O29"/>
  <c r="AT30"/>
  <c r="AU30" s="1"/>
  <c r="L29"/>
  <c r="AR30"/>
  <c r="AS30" s="1"/>
  <c r="U30"/>
  <c r="D31"/>
  <c r="I23"/>
  <c r="G12"/>
  <c r="Y14" l="1"/>
  <c r="Y15" s="1"/>
  <c r="AY14"/>
  <c r="AY17" s="1"/>
  <c r="AC14"/>
  <c r="AC15" s="1"/>
  <c r="Z14"/>
  <c r="X14"/>
  <c r="X17" s="1"/>
  <c r="AF14"/>
  <c r="AF16" s="1"/>
  <c r="AB14"/>
  <c r="AB17" s="1"/>
  <c r="AN14"/>
  <c r="AN15" s="1"/>
  <c r="AK14"/>
  <c r="AK15" s="1"/>
  <c r="AH14"/>
  <c r="AH16" s="1"/>
  <c r="AE14"/>
  <c r="AE15" s="1"/>
  <c r="AJ14"/>
  <c r="AJ15" s="1"/>
  <c r="AG14"/>
  <c r="AG15" s="1"/>
  <c r="AD14"/>
  <c r="AD17" s="1"/>
  <c r="AA14"/>
  <c r="AA16" s="1"/>
  <c r="AV14"/>
  <c r="AV15" s="1"/>
  <c r="AS14"/>
  <c r="AS15" s="1"/>
  <c r="AP14"/>
  <c r="AP16" s="1"/>
  <c r="AM14"/>
  <c r="AM15" s="1"/>
  <c r="AR14"/>
  <c r="AR16" s="1"/>
  <c r="AO14"/>
  <c r="AO16" s="1"/>
  <c r="AL14"/>
  <c r="AL16" s="1"/>
  <c r="AI14"/>
  <c r="AI16" s="1"/>
  <c r="W14"/>
  <c r="W15" s="1"/>
  <c r="AX14"/>
  <c r="AX17" s="1"/>
  <c r="AU14"/>
  <c r="AU16" s="1"/>
  <c r="AZ14"/>
  <c r="AZ15" s="1"/>
  <c r="AW14"/>
  <c r="AW15" s="1"/>
  <c r="AT14"/>
  <c r="AT16" s="1"/>
  <c r="A22"/>
  <c r="AC27"/>
  <c r="AA28"/>
  <c r="AB28" s="1"/>
  <c r="BC28" s="1"/>
  <c r="Z29"/>
  <c r="AE17"/>
  <c r="U31"/>
  <c r="D32"/>
  <c r="AJ16"/>
  <c r="AT31"/>
  <c r="AU31" s="1"/>
  <c r="O30"/>
  <c r="AV17"/>
  <c r="AM16"/>
  <c r="AR17"/>
  <c r="AI17"/>
  <c r="AR31"/>
  <c r="AS31" s="1"/>
  <c r="L30"/>
  <c r="AQ16"/>
  <c r="AQ17"/>
  <c r="AQ15"/>
  <c r="AC16"/>
  <c r="Z16"/>
  <c r="Z15"/>
  <c r="Z17"/>
  <c r="AZ16" l="1"/>
  <c r="AB15"/>
  <c r="AC17"/>
  <c r="AZ17"/>
  <c r="AA17"/>
  <c r="AB16"/>
  <c r="AI15"/>
  <c r="AM17"/>
  <c r="AA15"/>
  <c r="AE16"/>
  <c r="AD15"/>
  <c r="AY15"/>
  <c r="Y17"/>
  <c r="AL15"/>
  <c r="AP15"/>
  <c r="AH17"/>
  <c r="AY16"/>
  <c r="AF15"/>
  <c r="AF17"/>
  <c r="AU17"/>
  <c r="AU15"/>
  <c r="Y16"/>
  <c r="AL17"/>
  <c r="AH15"/>
  <c r="AD16"/>
  <c r="AP17"/>
  <c r="AX16"/>
  <c r="AK16"/>
  <c r="AT17"/>
  <c r="AG16"/>
  <c r="AS17"/>
  <c r="AT15"/>
  <c r="AX15"/>
  <c r="AO17"/>
  <c r="AS16"/>
  <c r="AK17"/>
  <c r="AW16"/>
  <c r="W16"/>
  <c r="AR15"/>
  <c r="AJ17"/>
  <c r="AN17"/>
  <c r="AW17"/>
  <c r="W17"/>
  <c r="AO15"/>
  <c r="AV16"/>
  <c r="AG17"/>
  <c r="AN16"/>
  <c r="AD27"/>
  <c r="AF27" s="1"/>
  <c r="U7"/>
  <c r="U8" s="1"/>
  <c r="AA29"/>
  <c r="AB29" s="1"/>
  <c r="BC29" s="1"/>
  <c r="Z30"/>
  <c r="AR32"/>
  <c r="AS32" s="1"/>
  <c r="L31"/>
  <c r="O31"/>
  <c r="AT32"/>
  <c r="AU32" s="1"/>
  <c r="U32"/>
  <c r="D33"/>
  <c r="E27" l="1"/>
  <c r="AO27"/>
  <c r="AP27" s="1"/>
  <c r="V17"/>
  <c r="X19" s="1"/>
  <c r="AG27"/>
  <c r="AX27"/>
  <c r="AU8"/>
  <c r="AU9" s="1"/>
  <c r="AU10" s="1"/>
  <c r="AU11" s="1"/>
  <c r="AH8"/>
  <c r="AH9" s="1"/>
  <c r="AH10" s="1"/>
  <c r="AH11" s="1"/>
  <c r="AY8"/>
  <c r="AY9" s="1"/>
  <c r="AY10" s="1"/>
  <c r="AY11" s="1"/>
  <c r="AK8"/>
  <c r="AK9" s="1"/>
  <c r="AK10" s="1"/>
  <c r="AK11" s="1"/>
  <c r="AD8"/>
  <c r="AD9" s="1"/>
  <c r="AD10" s="1"/>
  <c r="AD11" s="1"/>
  <c r="AI8"/>
  <c r="AI9" s="1"/>
  <c r="AI10" s="1"/>
  <c r="AI11" s="1"/>
  <c r="AN8"/>
  <c r="AN9" s="1"/>
  <c r="AN10" s="1"/>
  <c r="AN11" s="1"/>
  <c r="AM8"/>
  <c r="AM9" s="1"/>
  <c r="AM10" s="1"/>
  <c r="AM11" s="1"/>
  <c r="AR8"/>
  <c r="AR9" s="1"/>
  <c r="AR10" s="1"/>
  <c r="AR11" s="1"/>
  <c r="AO8"/>
  <c r="AO9" s="1"/>
  <c r="AO10" s="1"/>
  <c r="AO11" s="1"/>
  <c r="AE8"/>
  <c r="AE9" s="1"/>
  <c r="AE10" s="1"/>
  <c r="AE11" s="1"/>
  <c r="AL8"/>
  <c r="AL9" s="1"/>
  <c r="AL10" s="1"/>
  <c r="AL11" s="1"/>
  <c r="AT8"/>
  <c r="AT9" s="1"/>
  <c r="AT10" s="1"/>
  <c r="AT11" s="1"/>
  <c r="AX8"/>
  <c r="AX9" s="1"/>
  <c r="AX10" s="1"/>
  <c r="AX11" s="1"/>
  <c r="AG8"/>
  <c r="AG9" s="1"/>
  <c r="AG10" s="1"/>
  <c r="AG11" s="1"/>
  <c r="AW8"/>
  <c r="AW9" s="1"/>
  <c r="AW10" s="1"/>
  <c r="AW11" s="1"/>
  <c r="AB8"/>
  <c r="AB9" s="1"/>
  <c r="AB10" s="1"/>
  <c r="AB11" s="1"/>
  <c r="X8"/>
  <c r="X9" s="1"/>
  <c r="X10" s="1"/>
  <c r="X11" s="1"/>
  <c r="X16" s="1"/>
  <c r="V16" s="1"/>
  <c r="V21" s="1"/>
  <c r="AQ8"/>
  <c r="AQ9" s="1"/>
  <c r="AQ10" s="1"/>
  <c r="AQ11" s="1"/>
  <c r="AV8"/>
  <c r="AV9" s="1"/>
  <c r="AV10" s="1"/>
  <c r="AV11" s="1"/>
  <c r="AZ8"/>
  <c r="AZ9" s="1"/>
  <c r="AZ10" s="1"/>
  <c r="AZ11" s="1"/>
  <c r="AJ8"/>
  <c r="AJ9" s="1"/>
  <c r="AJ10" s="1"/>
  <c r="AJ11" s="1"/>
  <c r="W8"/>
  <c r="W9" s="1"/>
  <c r="W10" s="1"/>
  <c r="W11" s="1"/>
  <c r="AP8"/>
  <c r="AP9" s="1"/>
  <c r="AP10" s="1"/>
  <c r="AP11" s="1"/>
  <c r="Y8"/>
  <c r="Y9" s="1"/>
  <c r="Y10" s="1"/>
  <c r="Y11" s="1"/>
  <c r="AS8"/>
  <c r="AS9" s="1"/>
  <c r="AS10" s="1"/>
  <c r="AS11" s="1"/>
  <c r="AC8"/>
  <c r="AC9" s="1"/>
  <c r="AC10" s="1"/>
  <c r="AC11" s="1"/>
  <c r="Z8"/>
  <c r="Z9" s="1"/>
  <c r="Z10" s="1"/>
  <c r="Z11" s="1"/>
  <c r="AA8"/>
  <c r="AA9" s="1"/>
  <c r="AA10" s="1"/>
  <c r="AA11" s="1"/>
  <c r="AF8"/>
  <c r="AF9" s="1"/>
  <c r="AF10" s="1"/>
  <c r="AF11" s="1"/>
  <c r="AA30"/>
  <c r="AB30" s="1"/>
  <c r="BC30" s="1"/>
  <c r="Z31"/>
  <c r="AT33"/>
  <c r="AU33" s="1"/>
  <c r="O32"/>
  <c r="AR33"/>
  <c r="AS33" s="1"/>
  <c r="L32"/>
  <c r="U33"/>
  <c r="D34"/>
  <c r="G27" l="1"/>
  <c r="AQ27"/>
  <c r="H27" s="1"/>
  <c r="W18"/>
  <c r="AB18" s="1"/>
  <c r="Y19"/>
  <c r="Z32"/>
  <c r="AA31"/>
  <c r="AB31" s="1"/>
  <c r="BC31" s="1"/>
  <c r="U34"/>
  <c r="D35"/>
  <c r="L33"/>
  <c r="AR34"/>
  <c r="AS34" s="1"/>
  <c r="O33"/>
  <c r="AT34"/>
  <c r="AU34" s="1"/>
  <c r="Z18" l="1"/>
  <c r="AG18"/>
  <c r="X18"/>
  <c r="Y18"/>
  <c r="AD18"/>
  <c r="AE18"/>
  <c r="AF18"/>
  <c r="AI18"/>
  <c r="AC18"/>
  <c r="AA18"/>
  <c r="AH18"/>
  <c r="AC28"/>
  <c r="AD28" s="1"/>
  <c r="AF28" s="1"/>
  <c r="AO28" s="1"/>
  <c r="AP28" s="1"/>
  <c r="AQ28" s="1"/>
  <c r="H28" s="1"/>
  <c r="BE27"/>
  <c r="AA32"/>
  <c r="AB32" s="1"/>
  <c r="BC32" s="1"/>
  <c r="Z33"/>
  <c r="U35"/>
  <c r="D36"/>
  <c r="AT35"/>
  <c r="AU35" s="1"/>
  <c r="AU24" s="1"/>
  <c r="AT23" s="1"/>
  <c r="O34"/>
  <c r="AR35"/>
  <c r="AS35" s="1"/>
  <c r="L34"/>
  <c r="V20" l="1"/>
  <c r="AX28"/>
  <c r="AY27" s="1"/>
  <c r="AZ27" s="1"/>
  <c r="BB27" s="1"/>
  <c r="E28"/>
  <c r="AG28"/>
  <c r="Z34"/>
  <c r="AA33"/>
  <c r="AB33" s="1"/>
  <c r="BC33" s="1"/>
  <c r="O35"/>
  <c r="AT36"/>
  <c r="AR36"/>
  <c r="L35"/>
  <c r="U36"/>
  <c r="D37"/>
  <c r="G28" l="1"/>
  <c r="BA27"/>
  <c r="F27" s="1"/>
  <c r="Z35"/>
  <c r="AA34"/>
  <c r="AB34" s="1"/>
  <c r="BC34" s="1"/>
  <c r="AR37"/>
  <c r="L36"/>
  <c r="AT37"/>
  <c r="O36"/>
  <c r="U37"/>
  <c r="D38"/>
  <c r="BE28" l="1"/>
  <c r="AC29"/>
  <c r="AD29" s="1"/>
  <c r="AF29" s="1"/>
  <c r="AO29" s="1"/>
  <c r="AP29" s="1"/>
  <c r="AQ29" s="1"/>
  <c r="H29" s="1"/>
  <c r="Z36"/>
  <c r="AA35"/>
  <c r="AB35" s="1"/>
  <c r="BC35" s="1"/>
  <c r="L37"/>
  <c r="AR38"/>
  <c r="U38"/>
  <c r="D39"/>
  <c r="O37"/>
  <c r="AT38"/>
  <c r="E29" l="1"/>
  <c r="AX29"/>
  <c r="AY28" s="1"/>
  <c r="BA28" s="1"/>
  <c r="AG29"/>
  <c r="Z37"/>
  <c r="AA36"/>
  <c r="AB36" s="1"/>
  <c r="BC36" s="1"/>
  <c r="AT39"/>
  <c r="O38"/>
  <c r="AR39"/>
  <c r="L38"/>
  <c r="U39"/>
  <c r="D40"/>
  <c r="G29" l="1"/>
  <c r="AZ28"/>
  <c r="BB28" s="1"/>
  <c r="F28" s="1"/>
  <c r="Z38"/>
  <c r="AA37"/>
  <c r="AB37" s="1"/>
  <c r="BC37" s="1"/>
  <c r="AT40"/>
  <c r="O39"/>
  <c r="AR40"/>
  <c r="L39"/>
  <c r="U40"/>
  <c r="D41"/>
  <c r="BE29" l="1"/>
  <c r="AC30"/>
  <c r="AD30" s="1"/>
  <c r="AF30" s="1"/>
  <c r="Z39"/>
  <c r="AA38"/>
  <c r="AB38" s="1"/>
  <c r="BC38" s="1"/>
  <c r="AR41"/>
  <c r="L40"/>
  <c r="AT41"/>
  <c r="O40"/>
  <c r="U41"/>
  <c r="D42"/>
  <c r="AG30" l="1"/>
  <c r="AO30"/>
  <c r="AP30" s="1"/>
  <c r="AQ30" s="1"/>
  <c r="H30" s="1"/>
  <c r="E30"/>
  <c r="AX30"/>
  <c r="AY29" s="1"/>
  <c r="Z40"/>
  <c r="AA39"/>
  <c r="AB39" s="1"/>
  <c r="BC39" s="1"/>
  <c r="AR42"/>
  <c r="L41"/>
  <c r="D43"/>
  <c r="U42"/>
  <c r="O41"/>
  <c r="AT42"/>
  <c r="G30" l="1"/>
  <c r="AC31"/>
  <c r="AD31" s="1"/>
  <c r="BE30"/>
  <c r="Z41"/>
  <c r="AA40"/>
  <c r="AB40" s="1"/>
  <c r="BC40" s="1"/>
  <c r="L42"/>
  <c r="AR43"/>
  <c r="AT43"/>
  <c r="O42"/>
  <c r="U43"/>
  <c r="D44"/>
  <c r="BA29"/>
  <c r="AZ29"/>
  <c r="BB29" s="1"/>
  <c r="Z42" l="1"/>
  <c r="AA41"/>
  <c r="AB41" s="1"/>
  <c r="BC41" s="1"/>
  <c r="U44"/>
  <c r="D45"/>
  <c r="AR44"/>
  <c r="L43"/>
  <c r="O43"/>
  <c r="AT44"/>
  <c r="AF31"/>
  <c r="AO31" s="1"/>
  <c r="AP31" s="1"/>
  <c r="AQ31" s="1"/>
  <c r="H31" s="1"/>
  <c r="F29"/>
  <c r="Z43" l="1"/>
  <c r="AA42"/>
  <c r="AB42" s="1"/>
  <c r="BC42" s="1"/>
  <c r="O44"/>
  <c r="AT45"/>
  <c r="U45"/>
  <c r="D46"/>
  <c r="AR45"/>
  <c r="L44"/>
  <c r="E31"/>
  <c r="AX31"/>
  <c r="AG31"/>
  <c r="Z44" l="1"/>
  <c r="AA43"/>
  <c r="AB43" s="1"/>
  <c r="BC43" s="1"/>
  <c r="AR46"/>
  <c r="L45"/>
  <c r="O45"/>
  <c r="AT46"/>
  <c r="U46"/>
  <c r="D47"/>
  <c r="G31"/>
  <c r="AY30"/>
  <c r="AC32" l="1"/>
  <c r="AD32" s="1"/>
  <c r="BE31"/>
  <c r="Z45"/>
  <c r="AA44"/>
  <c r="AB44" s="1"/>
  <c r="BC44" s="1"/>
  <c r="L46"/>
  <c r="AR47"/>
  <c r="U47"/>
  <c r="D48"/>
  <c r="AT47"/>
  <c r="O46"/>
  <c r="BA30"/>
  <c r="AZ30"/>
  <c r="BB30" s="1"/>
  <c r="Z46" l="1"/>
  <c r="AA45"/>
  <c r="AB45" s="1"/>
  <c r="BC45" s="1"/>
  <c r="U48"/>
  <c r="D49"/>
  <c r="AR48"/>
  <c r="L47"/>
  <c r="O47"/>
  <c r="AT48"/>
  <c r="AF32"/>
  <c r="F30"/>
  <c r="AG32" l="1"/>
  <c r="AO32"/>
  <c r="AP32" s="1"/>
  <c r="AQ32" s="1"/>
  <c r="H32" s="1"/>
  <c r="Z47"/>
  <c r="AA46"/>
  <c r="AB46" s="1"/>
  <c r="BC46" s="1"/>
  <c r="O48"/>
  <c r="AT49"/>
  <c r="U49"/>
  <c r="D50"/>
  <c r="AR49"/>
  <c r="L48"/>
  <c r="E32"/>
  <c r="AX32"/>
  <c r="Z48" l="1"/>
  <c r="AA47"/>
  <c r="AB47" s="1"/>
  <c r="BC47" s="1"/>
  <c r="AR50"/>
  <c r="L49"/>
  <c r="O49"/>
  <c r="AT50"/>
  <c r="D51"/>
  <c r="U50"/>
  <c r="G32"/>
  <c r="AY31"/>
  <c r="AC33" l="1"/>
  <c r="AD33" s="1"/>
  <c r="BE32"/>
  <c r="AA48"/>
  <c r="AB48" s="1"/>
  <c r="BC48" s="1"/>
  <c r="Z49"/>
  <c r="AR51"/>
  <c r="L50"/>
  <c r="U51"/>
  <c r="D52"/>
  <c r="AT51"/>
  <c r="O50"/>
  <c r="BA31"/>
  <c r="AZ31"/>
  <c r="BB31" s="1"/>
  <c r="Z50" l="1"/>
  <c r="AA49"/>
  <c r="AB49" s="1"/>
  <c r="BC49" s="1"/>
  <c r="AR52"/>
  <c r="L51"/>
  <c r="AT52"/>
  <c r="O51"/>
  <c r="U52"/>
  <c r="D53"/>
  <c r="F31"/>
  <c r="AF33"/>
  <c r="AG33" l="1"/>
  <c r="AO33"/>
  <c r="AP33" s="1"/>
  <c r="AQ33" s="1"/>
  <c r="H33" s="1"/>
  <c r="Z51"/>
  <c r="AA50"/>
  <c r="AB50" s="1"/>
  <c r="BC50" s="1"/>
  <c r="AT53"/>
  <c r="O52"/>
  <c r="AR53"/>
  <c r="L52"/>
  <c r="U53"/>
  <c r="D54"/>
  <c r="E33"/>
  <c r="AX33"/>
  <c r="Z52" l="1"/>
  <c r="AA51"/>
  <c r="AB51" s="1"/>
  <c r="BC51" s="1"/>
  <c r="AT54"/>
  <c r="O53"/>
  <c r="U54"/>
  <c r="D55"/>
  <c r="AR54"/>
  <c r="L53"/>
  <c r="G33"/>
  <c r="AY32"/>
  <c r="AC34" l="1"/>
  <c r="AD34" s="1"/>
  <c r="BE33"/>
  <c r="AA52"/>
  <c r="AB52" s="1"/>
  <c r="BC52" s="1"/>
  <c r="Z53"/>
  <c r="AT55"/>
  <c r="O54"/>
  <c r="AR55"/>
  <c r="L54"/>
  <c r="U55"/>
  <c r="D56"/>
  <c r="BA32"/>
  <c r="AZ32"/>
  <c r="BB32" s="1"/>
  <c r="AA53" l="1"/>
  <c r="AB53" s="1"/>
  <c r="BC53" s="1"/>
  <c r="Z54"/>
  <c r="L55"/>
  <c r="AR56"/>
  <c r="AT56"/>
  <c r="O55"/>
  <c r="U56"/>
  <c r="D57"/>
  <c r="F32"/>
  <c r="AF34"/>
  <c r="AO34" s="1"/>
  <c r="AP34" s="1"/>
  <c r="AQ34" s="1"/>
  <c r="AG34" l="1"/>
  <c r="H34"/>
  <c r="AA54"/>
  <c r="AB54" s="1"/>
  <c r="BC54" s="1"/>
  <c r="Z55"/>
  <c r="AT57"/>
  <c r="O56"/>
  <c r="AR57"/>
  <c r="L56"/>
  <c r="U57"/>
  <c r="D58"/>
  <c r="E34"/>
  <c r="AX34"/>
  <c r="Z56" l="1"/>
  <c r="AA55"/>
  <c r="AB55" s="1"/>
  <c r="BC55" s="1"/>
  <c r="AT58"/>
  <c r="O58" s="1"/>
  <c r="O57"/>
  <c r="U58"/>
  <c r="D59"/>
  <c r="U59" s="1"/>
  <c r="AR58"/>
  <c r="L57"/>
  <c r="G34"/>
  <c r="AY33"/>
  <c r="AC35" l="1"/>
  <c r="AD35" s="1"/>
  <c r="BE34"/>
  <c r="Z57"/>
  <c r="AA56"/>
  <c r="AB56" s="1"/>
  <c r="BC56" s="1"/>
  <c r="L58"/>
  <c r="AR59"/>
  <c r="BA33"/>
  <c r="AZ33"/>
  <c r="BB33" s="1"/>
  <c r="AA57" l="1"/>
  <c r="AB57" s="1"/>
  <c r="BC57" s="1"/>
  <c r="Z58"/>
  <c r="L59"/>
  <c r="AS59"/>
  <c r="AS24" s="1"/>
  <c r="AS23" s="1"/>
  <c r="J24" s="1"/>
  <c r="AF35"/>
  <c r="AO35" s="1"/>
  <c r="AP35" s="1"/>
  <c r="AQ35" s="1"/>
  <c r="F33"/>
  <c r="BE35" l="1"/>
  <c r="H35"/>
  <c r="AA58"/>
  <c r="AB58" s="1"/>
  <c r="BC58" s="1"/>
  <c r="Z59"/>
  <c r="E35"/>
  <c r="AX35"/>
  <c r="AG35"/>
  <c r="Z60" l="1"/>
  <c r="AA59"/>
  <c r="AB59" s="1"/>
  <c r="BC59" s="1"/>
  <c r="G35"/>
  <c r="AC36"/>
  <c r="AY34"/>
  <c r="Z61" l="1"/>
  <c r="AA60"/>
  <c r="AB60" s="1"/>
  <c r="BC60" s="1"/>
  <c r="AD36"/>
  <c r="BA34"/>
  <c r="AZ34"/>
  <c r="BB34" s="1"/>
  <c r="Z62" l="1"/>
  <c r="AA61"/>
  <c r="AB61" s="1"/>
  <c r="BC61" s="1"/>
  <c r="AF36"/>
  <c r="F34"/>
  <c r="AG36" l="1"/>
  <c r="AO36"/>
  <c r="AP36" s="1"/>
  <c r="AQ36" s="1"/>
  <c r="Z63"/>
  <c r="AA62"/>
  <c r="AB62" s="1"/>
  <c r="BC62" s="1"/>
  <c r="E36"/>
  <c r="AX36"/>
  <c r="Z64" l="1"/>
  <c r="AA63"/>
  <c r="AB63" s="1"/>
  <c r="BC63" s="1"/>
  <c r="G36"/>
  <c r="AC37"/>
  <c r="AY35"/>
  <c r="Z65" l="1"/>
  <c r="AA64"/>
  <c r="AB64" s="1"/>
  <c r="BC64" s="1"/>
  <c r="AD37"/>
  <c r="BA35"/>
  <c r="AZ35"/>
  <c r="BB35" s="1"/>
  <c r="Z66" l="1"/>
  <c r="AA65"/>
  <c r="AB65" s="1"/>
  <c r="BC65" s="1"/>
  <c r="AF37"/>
  <c r="AO37" s="1"/>
  <c r="AP37" s="1"/>
  <c r="AQ37" s="1"/>
  <c r="F35"/>
  <c r="Z67" l="1"/>
  <c r="AA66"/>
  <c r="AB66" s="1"/>
  <c r="BC66" s="1"/>
  <c r="E37"/>
  <c r="AX37"/>
  <c r="AG37"/>
  <c r="Z68" l="1"/>
  <c r="AA67"/>
  <c r="AB67" s="1"/>
  <c r="BC67" s="1"/>
  <c r="G37"/>
  <c r="AC38"/>
  <c r="AY36"/>
  <c r="Z69" l="1"/>
  <c r="AA68"/>
  <c r="AB68" s="1"/>
  <c r="BC68" s="1"/>
  <c r="AD38"/>
  <c r="BA36"/>
  <c r="AZ36"/>
  <c r="BB36" s="1"/>
  <c r="Z70" l="1"/>
  <c r="AA69"/>
  <c r="AB69" s="1"/>
  <c r="BC69" s="1"/>
  <c r="AF38"/>
  <c r="F36"/>
  <c r="AG38" l="1"/>
  <c r="AO38"/>
  <c r="AP38" s="1"/>
  <c r="AQ38" s="1"/>
  <c r="Z71"/>
  <c r="AA70"/>
  <c r="AB70" s="1"/>
  <c r="BC70" s="1"/>
  <c r="E38"/>
  <c r="AX38"/>
  <c r="Z72" l="1"/>
  <c r="AA71"/>
  <c r="AB71" s="1"/>
  <c r="BC71" s="1"/>
  <c r="G38"/>
  <c r="AC39"/>
  <c r="AY37"/>
  <c r="Z73" l="1"/>
  <c r="AA72"/>
  <c r="AB72" s="1"/>
  <c r="BC72" s="1"/>
  <c r="AD39"/>
  <c r="BA37"/>
  <c r="AZ37"/>
  <c r="BB37" s="1"/>
  <c r="Z74" l="1"/>
  <c r="AA73"/>
  <c r="AB73" s="1"/>
  <c r="BC73" s="1"/>
  <c r="AF39"/>
  <c r="AO39" s="1"/>
  <c r="AP39" s="1"/>
  <c r="AQ39" s="1"/>
  <c r="F37"/>
  <c r="Z75" l="1"/>
  <c r="AA74"/>
  <c r="AB74" s="1"/>
  <c r="BC74" s="1"/>
  <c r="E39"/>
  <c r="AX39"/>
  <c r="AG39"/>
  <c r="Z76" l="1"/>
  <c r="AA75"/>
  <c r="AB75" s="1"/>
  <c r="BC75" s="1"/>
  <c r="G39"/>
  <c r="AC40"/>
  <c r="AY38"/>
  <c r="Z77" l="1"/>
  <c r="AA76"/>
  <c r="AB76" s="1"/>
  <c r="BC76" s="1"/>
  <c r="AD40"/>
  <c r="BA38"/>
  <c r="AZ38"/>
  <c r="BB38" s="1"/>
  <c r="Z78" l="1"/>
  <c r="AA77"/>
  <c r="AB77" s="1"/>
  <c r="BC77" s="1"/>
  <c r="AF40"/>
  <c r="AO40" s="1"/>
  <c r="AP40" s="1"/>
  <c r="AQ40" s="1"/>
  <c r="F38"/>
  <c r="Z79" l="1"/>
  <c r="AA78"/>
  <c r="AB78" s="1"/>
  <c r="BC78" s="1"/>
  <c r="E40"/>
  <c r="AX40"/>
  <c r="AG40"/>
  <c r="Z80" l="1"/>
  <c r="AA79"/>
  <c r="AB79" s="1"/>
  <c r="BC79" s="1"/>
  <c r="G40"/>
  <c r="AC41"/>
  <c r="AY39"/>
  <c r="Z81" l="1"/>
  <c r="AA80"/>
  <c r="AB80" s="1"/>
  <c r="BC80" s="1"/>
  <c r="AD41"/>
  <c r="BA39"/>
  <c r="AZ39"/>
  <c r="BB39" s="1"/>
  <c r="Z82" l="1"/>
  <c r="AA81"/>
  <c r="AB81" s="1"/>
  <c r="BC81" s="1"/>
  <c r="AF41"/>
  <c r="AO41" s="1"/>
  <c r="AP41" s="1"/>
  <c r="AQ41" s="1"/>
  <c r="F39"/>
  <c r="Z83" l="1"/>
  <c r="AA82"/>
  <c r="AB82" s="1"/>
  <c r="BC82" s="1"/>
  <c r="E41"/>
  <c r="AX41"/>
  <c r="AG41"/>
  <c r="Z84" l="1"/>
  <c r="AA83"/>
  <c r="AB83" s="1"/>
  <c r="BC83" s="1"/>
  <c r="G41"/>
  <c r="AC42"/>
  <c r="AY40"/>
  <c r="Z85" l="1"/>
  <c r="AA84"/>
  <c r="AB84" s="1"/>
  <c r="BC84" s="1"/>
  <c r="AD42"/>
  <c r="BA40"/>
  <c r="AZ40"/>
  <c r="BB40" s="1"/>
  <c r="Z86" l="1"/>
  <c r="AA85"/>
  <c r="AB85" s="1"/>
  <c r="BC85" s="1"/>
  <c r="AF42"/>
  <c r="AO42" s="1"/>
  <c r="AP42" s="1"/>
  <c r="AQ42" s="1"/>
  <c r="F40"/>
  <c r="Z87" l="1"/>
  <c r="AA86"/>
  <c r="AB86" s="1"/>
  <c r="BC86" s="1"/>
  <c r="E42"/>
  <c r="AX42"/>
  <c r="AG42"/>
  <c r="Z88" l="1"/>
  <c r="AA87"/>
  <c r="AB87" s="1"/>
  <c r="BC87" s="1"/>
  <c r="G42"/>
  <c r="AC43"/>
  <c r="AY41"/>
  <c r="Z89" l="1"/>
  <c r="AA88"/>
  <c r="AB88" s="1"/>
  <c r="BC88" s="1"/>
  <c r="AD43"/>
  <c r="BA41"/>
  <c r="AZ41"/>
  <c r="BB41" s="1"/>
  <c r="Z90" l="1"/>
  <c r="AA89"/>
  <c r="AB89" s="1"/>
  <c r="BC89" s="1"/>
  <c r="AF43"/>
  <c r="AO43" s="1"/>
  <c r="AP43" s="1"/>
  <c r="AQ43" s="1"/>
  <c r="F41"/>
  <c r="Z91" l="1"/>
  <c r="AA90"/>
  <c r="AB90" s="1"/>
  <c r="BC90" s="1"/>
  <c r="E43"/>
  <c r="AX43"/>
  <c r="AG43"/>
  <c r="Z92" l="1"/>
  <c r="AA91"/>
  <c r="AB91" s="1"/>
  <c r="BC91" s="1"/>
  <c r="G43"/>
  <c r="AC44"/>
  <c r="AY42"/>
  <c r="Z93" l="1"/>
  <c r="AA92"/>
  <c r="AB92" s="1"/>
  <c r="BC92" s="1"/>
  <c r="AD44"/>
  <c r="BA42"/>
  <c r="AZ42"/>
  <c r="BB42" s="1"/>
  <c r="Z94" l="1"/>
  <c r="AA93"/>
  <c r="AB93" s="1"/>
  <c r="BC93" s="1"/>
  <c r="AF44"/>
  <c r="AO44" s="1"/>
  <c r="AP44" s="1"/>
  <c r="AQ44" s="1"/>
  <c r="F42"/>
  <c r="Z95" l="1"/>
  <c r="AA94"/>
  <c r="AB94" s="1"/>
  <c r="BC94" s="1"/>
  <c r="E44"/>
  <c r="AX44"/>
  <c r="AG44"/>
  <c r="Z96" l="1"/>
  <c r="AA95"/>
  <c r="AB95" s="1"/>
  <c r="BC95" s="1"/>
  <c r="G44"/>
  <c r="AC45"/>
  <c r="AY43"/>
  <c r="Z97" l="1"/>
  <c r="AA96"/>
  <c r="AB96" s="1"/>
  <c r="BC96" s="1"/>
  <c r="AD45"/>
  <c r="BA43"/>
  <c r="AZ43"/>
  <c r="BB43" s="1"/>
  <c r="Z98" l="1"/>
  <c r="AA97"/>
  <c r="AB97" s="1"/>
  <c r="BC97" s="1"/>
  <c r="AF45"/>
  <c r="AO45" s="1"/>
  <c r="AP45" s="1"/>
  <c r="AQ45" s="1"/>
  <c r="F43"/>
  <c r="Z99" l="1"/>
  <c r="AA98"/>
  <c r="AB98" s="1"/>
  <c r="BC98" s="1"/>
  <c r="E45"/>
  <c r="AX45"/>
  <c r="AG45"/>
  <c r="Z100" l="1"/>
  <c r="AA99"/>
  <c r="AB99" s="1"/>
  <c r="BC99" s="1"/>
  <c r="G45"/>
  <c r="AC46"/>
  <c r="AY44"/>
  <c r="Z101" l="1"/>
  <c r="AA100"/>
  <c r="AB100" s="1"/>
  <c r="BC100" s="1"/>
  <c r="AD46"/>
  <c r="BA44"/>
  <c r="AZ44"/>
  <c r="BB44" s="1"/>
  <c r="Z102" l="1"/>
  <c r="AA101"/>
  <c r="AB101" s="1"/>
  <c r="BC101" s="1"/>
  <c r="AF46"/>
  <c r="AO46" s="1"/>
  <c r="AP46" s="1"/>
  <c r="AQ46" s="1"/>
  <c r="F44"/>
  <c r="Z103" l="1"/>
  <c r="AA102"/>
  <c r="AB102" s="1"/>
  <c r="BC102" s="1"/>
  <c r="E46"/>
  <c r="AX46"/>
  <c r="AG46"/>
  <c r="Z104" l="1"/>
  <c r="AA103"/>
  <c r="AB103" s="1"/>
  <c r="BC103" s="1"/>
  <c r="G46"/>
  <c r="AC47"/>
  <c r="AY45"/>
  <c r="Z105" l="1"/>
  <c r="AA104"/>
  <c r="AB104" s="1"/>
  <c r="BC104" s="1"/>
  <c r="AD47"/>
  <c r="BA45"/>
  <c r="AZ45"/>
  <c r="BB45" s="1"/>
  <c r="Z106" l="1"/>
  <c r="AA105"/>
  <c r="AB105" s="1"/>
  <c r="BC105" s="1"/>
  <c r="AF47"/>
  <c r="AO47" s="1"/>
  <c r="AP47" s="1"/>
  <c r="AQ47" s="1"/>
  <c r="F45"/>
  <c r="Z107" l="1"/>
  <c r="AA106"/>
  <c r="AB106" s="1"/>
  <c r="BC106" s="1"/>
  <c r="E47"/>
  <c r="AX47"/>
  <c r="AG47"/>
  <c r="Z108" l="1"/>
  <c r="AA107"/>
  <c r="AB107" s="1"/>
  <c r="BC107" s="1"/>
  <c r="G47"/>
  <c r="AC48"/>
  <c r="AY46"/>
  <c r="Z109" l="1"/>
  <c r="AA108"/>
  <c r="AB108" s="1"/>
  <c r="BC108" s="1"/>
  <c r="AD48"/>
  <c r="AF48" s="1"/>
  <c r="AO48" s="1"/>
  <c r="AP48" s="1"/>
  <c r="AQ48" s="1"/>
  <c r="BA46"/>
  <c r="AZ46"/>
  <c r="BB46" s="1"/>
  <c r="Z110" l="1"/>
  <c r="AA109"/>
  <c r="AB109" s="1"/>
  <c r="BC109" s="1"/>
  <c r="AG48"/>
  <c r="E48"/>
  <c r="AX48"/>
  <c r="F46"/>
  <c r="Z111" l="1"/>
  <c r="AA110"/>
  <c r="AB110" s="1"/>
  <c r="BC110" s="1"/>
  <c r="G48"/>
  <c r="AC49"/>
  <c r="AY47"/>
  <c r="Z112" l="1"/>
  <c r="AA111"/>
  <c r="AB111" s="1"/>
  <c r="BC111" s="1"/>
  <c r="AD49"/>
  <c r="BA47"/>
  <c r="AZ47"/>
  <c r="BB47" s="1"/>
  <c r="Z113" l="1"/>
  <c r="AA112"/>
  <c r="AB112" s="1"/>
  <c r="BC112" s="1"/>
  <c r="AF49"/>
  <c r="AO49" s="1"/>
  <c r="AP49" s="1"/>
  <c r="AQ49" s="1"/>
  <c r="F47"/>
  <c r="Z114" l="1"/>
  <c r="AA113"/>
  <c r="AB113" s="1"/>
  <c r="BC113" s="1"/>
  <c r="E49"/>
  <c r="AX49"/>
  <c r="AG49"/>
  <c r="Z115" l="1"/>
  <c r="AA114"/>
  <c r="AB114" s="1"/>
  <c r="BC114" s="1"/>
  <c r="G49"/>
  <c r="AC50"/>
  <c r="AY48"/>
  <c r="Z116" l="1"/>
  <c r="AA115"/>
  <c r="AB115" s="1"/>
  <c r="BC115" s="1"/>
  <c r="BA48"/>
  <c r="AZ48"/>
  <c r="BB48" s="1"/>
  <c r="AA116" l="1"/>
  <c r="AB116" s="1"/>
  <c r="BC116" s="1"/>
  <c r="Z117"/>
  <c r="AD50"/>
  <c r="F48"/>
  <c r="Z118" l="1"/>
  <c r="AA117"/>
  <c r="AB117" s="1"/>
  <c r="BC117" s="1"/>
  <c r="AF50"/>
  <c r="AG50" l="1"/>
  <c r="AO50"/>
  <c r="AP50" s="1"/>
  <c r="AQ50" s="1"/>
  <c r="Z119"/>
  <c r="AA118"/>
  <c r="AB118" s="1"/>
  <c r="BC118" s="1"/>
  <c r="E50"/>
  <c r="AX50"/>
  <c r="Z120" l="1"/>
  <c r="AA119"/>
  <c r="AB119" s="1"/>
  <c r="BC119" s="1"/>
  <c r="G50"/>
  <c r="AC51"/>
  <c r="AY49"/>
  <c r="Z121" l="1"/>
  <c r="AA120"/>
  <c r="AB120" s="1"/>
  <c r="BC120" s="1"/>
  <c r="BA49"/>
  <c r="AZ49"/>
  <c r="BB49" s="1"/>
  <c r="Z122" l="1"/>
  <c r="AA121"/>
  <c r="AB121" s="1"/>
  <c r="BC121" s="1"/>
  <c r="AD51"/>
  <c r="F49"/>
  <c r="Z123" l="1"/>
  <c r="AA122"/>
  <c r="AB122" s="1"/>
  <c r="BC122" s="1"/>
  <c r="AF51"/>
  <c r="AO51" s="1"/>
  <c r="AP51" s="1"/>
  <c r="AQ51" s="1"/>
  <c r="Z124" l="1"/>
  <c r="AA123"/>
  <c r="AB123" s="1"/>
  <c r="BC123" s="1"/>
  <c r="E51"/>
  <c r="AX51"/>
  <c r="AG51"/>
  <c r="Z125" l="1"/>
  <c r="AA124"/>
  <c r="AB124" s="1"/>
  <c r="BC124" s="1"/>
  <c r="G51"/>
  <c r="AC52"/>
  <c r="AY50"/>
  <c r="Z126" l="1"/>
  <c r="AA125"/>
  <c r="AB125" s="1"/>
  <c r="BC125" s="1"/>
  <c r="BA50"/>
  <c r="AZ50"/>
  <c r="BB50" s="1"/>
  <c r="Z127" l="1"/>
  <c r="AA126"/>
  <c r="AB126" s="1"/>
  <c r="BC126" s="1"/>
  <c r="AD52"/>
  <c r="AF52" s="1"/>
  <c r="AO52" s="1"/>
  <c r="AP52" s="1"/>
  <c r="AQ52" s="1"/>
  <c r="F50"/>
  <c r="Z128" l="1"/>
  <c r="AA127"/>
  <c r="AB127" s="1"/>
  <c r="BC127" s="1"/>
  <c r="AG52"/>
  <c r="E52"/>
  <c r="AX52"/>
  <c r="Z129" l="1"/>
  <c r="AA128"/>
  <c r="AB128" s="1"/>
  <c r="BC128" s="1"/>
  <c r="AY51"/>
  <c r="G52"/>
  <c r="AC53"/>
  <c r="Z130" l="1"/>
  <c r="AA129"/>
  <c r="AB129" s="1"/>
  <c r="BC129" s="1"/>
  <c r="BA51"/>
  <c r="AZ51"/>
  <c r="BB51" s="1"/>
  <c r="Z131" l="1"/>
  <c r="AA130"/>
  <c r="AB130" s="1"/>
  <c r="BC130" s="1"/>
  <c r="AD53"/>
  <c r="F51"/>
  <c r="Z132" l="1"/>
  <c r="AA131"/>
  <c r="AB131" s="1"/>
  <c r="BC131" s="1"/>
  <c r="AF53"/>
  <c r="AO53" s="1"/>
  <c r="AP53" s="1"/>
  <c r="AQ53" s="1"/>
  <c r="Z133" l="1"/>
  <c r="AA132"/>
  <c r="AB132" s="1"/>
  <c r="BC132" s="1"/>
  <c r="E53"/>
  <c r="AX53"/>
  <c r="AG53"/>
  <c r="Z134" l="1"/>
  <c r="AA133"/>
  <c r="AB133" s="1"/>
  <c r="BC133" s="1"/>
  <c r="G53"/>
  <c r="AC54"/>
  <c r="AY52"/>
  <c r="Z135" l="1"/>
  <c r="AA134"/>
  <c r="AB134" s="1"/>
  <c r="BC134" s="1"/>
  <c r="BA52"/>
  <c r="AZ52"/>
  <c r="BB52" s="1"/>
  <c r="Z136" l="1"/>
  <c r="AA135"/>
  <c r="AB135" s="1"/>
  <c r="BC135" s="1"/>
  <c r="AD54"/>
  <c r="AF54" s="1"/>
  <c r="AO54" s="1"/>
  <c r="AP54" s="1"/>
  <c r="AQ54" s="1"/>
  <c r="F52"/>
  <c r="Z137" l="1"/>
  <c r="AA136"/>
  <c r="AB136" s="1"/>
  <c r="BC136" s="1"/>
  <c r="AG54"/>
  <c r="E54"/>
  <c r="AX54"/>
  <c r="Z138" l="1"/>
  <c r="AA137"/>
  <c r="AB137" s="1"/>
  <c r="BC137" s="1"/>
  <c r="AY53"/>
  <c r="G54"/>
  <c r="AC55"/>
  <c r="Z139" l="1"/>
  <c r="AA138"/>
  <c r="AB138" s="1"/>
  <c r="BC138" s="1"/>
  <c r="AD55"/>
  <c r="BA53"/>
  <c r="AZ53"/>
  <c r="BB53" s="1"/>
  <c r="Z140" l="1"/>
  <c r="AA139"/>
  <c r="AB139" s="1"/>
  <c r="BC139" s="1"/>
  <c r="AF55"/>
  <c r="AO55" s="1"/>
  <c r="AP55" s="1"/>
  <c r="AQ55" s="1"/>
  <c r="F53"/>
  <c r="Z141" l="1"/>
  <c r="AA140"/>
  <c r="AB140" s="1"/>
  <c r="BC140" s="1"/>
  <c r="E55"/>
  <c r="AX55"/>
  <c r="AG55"/>
  <c r="Z142" l="1"/>
  <c r="AA141"/>
  <c r="AB141" s="1"/>
  <c r="BC141" s="1"/>
  <c r="G55"/>
  <c r="AC56"/>
  <c r="AY54"/>
  <c r="Z143" l="1"/>
  <c r="AA142"/>
  <c r="AB142" s="1"/>
  <c r="BC142" s="1"/>
  <c r="AD56"/>
  <c r="AF56" s="1"/>
  <c r="AO56" s="1"/>
  <c r="AP56" s="1"/>
  <c r="AQ56" s="1"/>
  <c r="BA54"/>
  <c r="AZ54"/>
  <c r="BB54" s="1"/>
  <c r="Z144" l="1"/>
  <c r="AA143"/>
  <c r="AB143" s="1"/>
  <c r="BC143" s="1"/>
  <c r="AG56"/>
  <c r="E56"/>
  <c r="AX56"/>
  <c r="F54"/>
  <c r="Z145" l="1"/>
  <c r="AA144"/>
  <c r="AB144" s="1"/>
  <c r="BC144" s="1"/>
  <c r="G56"/>
  <c r="AC57"/>
  <c r="AY55"/>
  <c r="Z146" l="1"/>
  <c r="AA145"/>
  <c r="AB145" s="1"/>
  <c r="BC145" s="1"/>
  <c r="AD57"/>
  <c r="BA55"/>
  <c r="AZ55"/>
  <c r="BB55" s="1"/>
  <c r="Z147" l="1"/>
  <c r="AA146"/>
  <c r="AB146" s="1"/>
  <c r="BC146" s="1"/>
  <c r="AF57"/>
  <c r="AO57" s="1"/>
  <c r="AP57" s="1"/>
  <c r="AQ57" s="1"/>
  <c r="F55"/>
  <c r="Z148" l="1"/>
  <c r="AA147"/>
  <c r="AB147" s="1"/>
  <c r="BC147" s="1"/>
  <c r="E57"/>
  <c r="AX57"/>
  <c r="AG57"/>
  <c r="Z149" l="1"/>
  <c r="AA148"/>
  <c r="AB148" s="1"/>
  <c r="BC148" s="1"/>
  <c r="G57"/>
  <c r="AC58"/>
  <c r="AY56"/>
  <c r="Z150" l="1"/>
  <c r="AA149"/>
  <c r="AB149" s="1"/>
  <c r="BC149" s="1"/>
  <c r="AD58"/>
  <c r="AF58" s="1"/>
  <c r="AO58" s="1"/>
  <c r="AP58" s="1"/>
  <c r="AQ58" s="1"/>
  <c r="BA56"/>
  <c r="AZ56"/>
  <c r="BB56" s="1"/>
  <c r="Z151" l="1"/>
  <c r="AA150"/>
  <c r="AB150" s="1"/>
  <c r="BC150" s="1"/>
  <c r="AG58"/>
  <c r="E58"/>
  <c r="AX58"/>
  <c r="F56"/>
  <c r="Z152" l="1"/>
  <c r="AA151"/>
  <c r="AB151" s="1"/>
  <c r="BC151" s="1"/>
  <c r="G58"/>
  <c r="AC59"/>
  <c r="AY57"/>
  <c r="Z153" l="1"/>
  <c r="AA152"/>
  <c r="AB152" s="1"/>
  <c r="BC152" s="1"/>
  <c r="AD59"/>
  <c r="BA57"/>
  <c r="AZ57"/>
  <c r="BB57" s="1"/>
  <c r="Z154" l="1"/>
  <c r="AA153"/>
  <c r="AB153" s="1"/>
  <c r="BC153" s="1"/>
  <c r="AF59"/>
  <c r="AO59" s="1"/>
  <c r="AP59" s="1"/>
  <c r="AQ59" s="1"/>
  <c r="F57"/>
  <c r="Z155" l="1"/>
  <c r="AA154"/>
  <c r="AB154" s="1"/>
  <c r="BC154" s="1"/>
  <c r="E59"/>
  <c r="AX59"/>
  <c r="AG59"/>
  <c r="Z156" l="1"/>
  <c r="AA155"/>
  <c r="AB155" s="1"/>
  <c r="BC155" s="1"/>
  <c r="G59"/>
  <c r="AC60"/>
  <c r="AY58"/>
  <c r="Z157" l="1"/>
  <c r="AA156"/>
  <c r="AB156" s="1"/>
  <c r="BC156" s="1"/>
  <c r="AD60"/>
  <c r="BE59"/>
  <c r="BE24" s="1"/>
  <c r="BA58"/>
  <c r="AZ58"/>
  <c r="BB58" s="1"/>
  <c r="Z158" l="1"/>
  <c r="AA157"/>
  <c r="AB157" s="1"/>
  <c r="BC157" s="1"/>
  <c r="AF60"/>
  <c r="V6"/>
  <c r="U2"/>
  <c r="V4"/>
  <c r="R20"/>
  <c r="R19" s="1"/>
  <c r="U1" s="1"/>
  <c r="V2"/>
  <c r="V5"/>
  <c r="V3"/>
  <c r="F58"/>
  <c r="AG60" l="1"/>
  <c r="AO60"/>
  <c r="AP60" s="1"/>
  <c r="AQ60" s="1"/>
  <c r="Z159"/>
  <c r="AA158"/>
  <c r="AB158" s="1"/>
  <c r="BC158" s="1"/>
  <c r="X3"/>
  <c r="Y3"/>
  <c r="AS3"/>
  <c r="AJ3"/>
  <c r="AO3"/>
  <c r="AK3"/>
  <c r="AT3"/>
  <c r="AL3"/>
  <c r="Z3"/>
  <c r="AN3"/>
  <c r="AY3"/>
  <c r="AG3"/>
  <c r="AX3"/>
  <c r="AF3"/>
  <c r="AD3"/>
  <c r="AR3"/>
  <c r="AE3"/>
  <c r="AA3"/>
  <c r="AW3"/>
  <c r="AP3"/>
  <c r="AB3"/>
  <c r="W3"/>
  <c r="AM3"/>
  <c r="AV3"/>
  <c r="AZ3"/>
  <c r="AC3"/>
  <c r="AH3"/>
  <c r="AI3"/>
  <c r="AU3"/>
  <c r="AQ3"/>
  <c r="AB4"/>
  <c r="Y4"/>
  <c r="AI4"/>
  <c r="AE4"/>
  <c r="AF4"/>
  <c r="AG4"/>
  <c r="AT4"/>
  <c r="AQ4"/>
  <c r="AK4"/>
  <c r="X4"/>
  <c r="AY4"/>
  <c r="AU4"/>
  <c r="AS4"/>
  <c r="AO4"/>
  <c r="AZ4"/>
  <c r="AJ4"/>
  <c r="AV4"/>
  <c r="AA4"/>
  <c r="AD4"/>
  <c r="AC4"/>
  <c r="AN4"/>
  <c r="AR4"/>
  <c r="Z4"/>
  <c r="AL4"/>
  <c r="W4"/>
  <c r="AP4"/>
  <c r="AH4"/>
  <c r="AM4"/>
  <c r="AW4"/>
  <c r="AX4"/>
  <c r="S20"/>
  <c r="T19"/>
  <c r="S17"/>
  <c r="S18"/>
  <c r="S21"/>
  <c r="S19"/>
  <c r="AX60"/>
  <c r="Z2"/>
  <c r="AL2"/>
  <c r="W2"/>
  <c r="AW2"/>
  <c r="AC2"/>
  <c r="AQ2"/>
  <c r="AD2"/>
  <c r="AO2"/>
  <c r="AJ2"/>
  <c r="AR2"/>
  <c r="AX2"/>
  <c r="AP2"/>
  <c r="AB2"/>
  <c r="AV2"/>
  <c r="X2"/>
  <c r="AK2"/>
  <c r="Y2"/>
  <c r="AI2"/>
  <c r="AG2"/>
  <c r="AM2"/>
  <c r="AS2"/>
  <c r="AU2"/>
  <c r="AF2"/>
  <c r="AY2"/>
  <c r="AH2"/>
  <c r="AZ2"/>
  <c r="AE2"/>
  <c r="AN2"/>
  <c r="AT2"/>
  <c r="AA2"/>
  <c r="AV6"/>
  <c r="AY6"/>
  <c r="X6"/>
  <c r="Y6"/>
  <c r="AU6"/>
  <c r="AW6"/>
  <c r="AF6"/>
  <c r="AE6"/>
  <c r="Z6"/>
  <c r="AB6"/>
  <c r="AM6"/>
  <c r="AT6"/>
  <c r="AQ6"/>
  <c r="W6"/>
  <c r="AS6"/>
  <c r="AH6"/>
  <c r="AI6"/>
  <c r="AO6"/>
  <c r="AC6"/>
  <c r="AP6"/>
  <c r="AX6"/>
  <c r="AD6"/>
  <c r="AJ6"/>
  <c r="AG6"/>
  <c r="AR6"/>
  <c r="AA6"/>
  <c r="AK6"/>
  <c r="AZ6"/>
  <c r="AL6"/>
  <c r="AN6"/>
  <c r="AN5"/>
  <c r="AE5"/>
  <c r="AF5"/>
  <c r="AB5"/>
  <c r="AP5"/>
  <c r="AK5"/>
  <c r="AW5"/>
  <c r="W5"/>
  <c r="X5"/>
  <c r="AJ5"/>
  <c r="AR5"/>
  <c r="AT5"/>
  <c r="AM5"/>
  <c r="AH5"/>
  <c r="AO5"/>
  <c r="Z5"/>
  <c r="AI5"/>
  <c r="AL5"/>
  <c r="AA5"/>
  <c r="Y5"/>
  <c r="AX5"/>
  <c r="AG5"/>
  <c r="AC5"/>
  <c r="AS5"/>
  <c r="AQ5"/>
  <c r="AU5"/>
  <c r="AY5"/>
  <c r="AD5"/>
  <c r="AV5"/>
  <c r="AZ5"/>
  <c r="AC61" l="1"/>
  <c r="AF24" s="1"/>
  <c r="T18"/>
  <c r="X15"/>
  <c r="V15" s="1"/>
  <c r="Z160"/>
  <c r="AA159"/>
  <c r="AB159" s="1"/>
  <c r="BC159" s="1"/>
  <c r="AY59"/>
  <c r="T21"/>
  <c r="E19" s="1"/>
  <c r="T17"/>
  <c r="AD61" l="1"/>
  <c r="AF61" s="1"/>
  <c r="AO61" s="1"/>
  <c r="AP61" s="1"/>
  <c r="AQ61" s="1"/>
  <c r="T20"/>
  <c r="A18" s="1"/>
  <c r="U3"/>
  <c r="V1" s="1"/>
  <c r="V22"/>
  <c r="V19"/>
  <c r="V18"/>
  <c r="Z161"/>
  <c r="AA160"/>
  <c r="AB160" s="1"/>
  <c r="BC160" s="1"/>
  <c r="BA59"/>
  <c r="AZ59"/>
  <c r="BB59" s="1"/>
  <c r="M13" l="1"/>
  <c r="M18"/>
  <c r="M20"/>
  <c r="M15"/>
  <c r="M11"/>
  <c r="Z162"/>
  <c r="AA161"/>
  <c r="AB161" s="1"/>
  <c r="BC161" s="1"/>
  <c r="F59"/>
  <c r="AC62"/>
  <c r="AI24"/>
  <c r="AJ24" s="1"/>
  <c r="AX61"/>
  <c r="AG61"/>
  <c r="Z163" l="1"/>
  <c r="AA162"/>
  <c r="AB162" s="1"/>
  <c r="BC162" s="1"/>
  <c r="AD62"/>
  <c r="AF62" s="1"/>
  <c r="H24"/>
  <c r="I24"/>
  <c r="AY60"/>
  <c r="AO62" l="1"/>
  <c r="AP62" s="1"/>
  <c r="AQ62" s="1"/>
  <c r="AC63" s="1"/>
  <c r="Z164"/>
  <c r="AA163"/>
  <c r="AB163" s="1"/>
  <c r="BC163" s="1"/>
  <c r="AX62"/>
  <c r="AG62"/>
  <c r="BA60"/>
  <c r="AZ60"/>
  <c r="BB60" s="1"/>
  <c r="AD63" l="1"/>
  <c r="AF63" s="1"/>
  <c r="Z165"/>
  <c r="AA164"/>
  <c r="AB164" s="1"/>
  <c r="BC164" s="1"/>
  <c r="AY61"/>
  <c r="F60"/>
  <c r="AO63" l="1"/>
  <c r="AP63" s="1"/>
  <c r="AQ63" s="1"/>
  <c r="AC64" s="1"/>
  <c r="Z166"/>
  <c r="AA165"/>
  <c r="AB165" s="1"/>
  <c r="BC165" s="1"/>
  <c r="AG63"/>
  <c r="BA61"/>
  <c r="AZ61"/>
  <c r="BB61" s="1"/>
  <c r="AX63"/>
  <c r="AD64" l="1"/>
  <c r="AF64" s="1"/>
  <c r="Z167"/>
  <c r="AA166"/>
  <c r="AB166" s="1"/>
  <c r="BC166" s="1"/>
  <c r="F61"/>
  <c r="AY62"/>
  <c r="AO64" l="1"/>
  <c r="AP64" s="1"/>
  <c r="AQ64" s="1"/>
  <c r="Z168"/>
  <c r="AA167"/>
  <c r="AB167" s="1"/>
  <c r="BC167" s="1"/>
  <c r="AG64"/>
  <c r="BA62"/>
  <c r="AZ62"/>
  <c r="BB62" s="1"/>
  <c r="AX64"/>
  <c r="AC65" l="1"/>
  <c r="AD65" s="1"/>
  <c r="AF65" s="1"/>
  <c r="Z169"/>
  <c r="AA168"/>
  <c r="AB168" s="1"/>
  <c r="BC168" s="1"/>
  <c r="AY63"/>
  <c r="AO65" l="1"/>
  <c r="AP65" s="1"/>
  <c r="AQ65" s="1"/>
  <c r="AC66" s="1"/>
  <c r="Z170"/>
  <c r="AA169"/>
  <c r="AB169" s="1"/>
  <c r="BC169" s="1"/>
  <c r="AG65"/>
  <c r="BA63"/>
  <c r="AZ63"/>
  <c r="BB63" s="1"/>
  <c r="AX65"/>
  <c r="AD66" l="1"/>
  <c r="AF66" s="1"/>
  <c r="Z171"/>
  <c r="AA170"/>
  <c r="AB170" s="1"/>
  <c r="BC170" s="1"/>
  <c r="AY64"/>
  <c r="AO66" l="1"/>
  <c r="AP66" s="1"/>
  <c r="AQ66" s="1"/>
  <c r="Z172"/>
  <c r="AA171"/>
  <c r="AB171" s="1"/>
  <c r="BC171" s="1"/>
  <c r="AG66"/>
  <c r="BA64"/>
  <c r="AZ64"/>
  <c r="BB64" s="1"/>
  <c r="AX66"/>
  <c r="AC67" l="1"/>
  <c r="AD67" s="1"/>
  <c r="AF67" s="1"/>
  <c r="Z173"/>
  <c r="AA172"/>
  <c r="AB172" s="1"/>
  <c r="BC172" s="1"/>
  <c r="AY65"/>
  <c r="AO67" l="1"/>
  <c r="AP67" s="1"/>
  <c r="AQ67" s="1"/>
  <c r="AC68" s="1"/>
  <c r="Z174"/>
  <c r="AA173"/>
  <c r="AB173" s="1"/>
  <c r="BC173" s="1"/>
  <c r="AG67"/>
  <c r="BA65"/>
  <c r="AZ65"/>
  <c r="BB65" s="1"/>
  <c r="AX67"/>
  <c r="AD68" l="1"/>
  <c r="AF68" s="1"/>
  <c r="Z175"/>
  <c r="AA174"/>
  <c r="AB174" s="1"/>
  <c r="BC174" s="1"/>
  <c r="AY66"/>
  <c r="AO68" l="1"/>
  <c r="AP68" s="1"/>
  <c r="AQ68" s="1"/>
  <c r="AC69" s="1"/>
  <c r="Z176"/>
  <c r="AA175"/>
  <c r="AB175" s="1"/>
  <c r="BC175" s="1"/>
  <c r="BA66"/>
  <c r="AZ66"/>
  <c r="BB66" s="1"/>
  <c r="AX68"/>
  <c r="AG68"/>
  <c r="AD69" l="1"/>
  <c r="AF69" s="1"/>
  <c r="Z177"/>
  <c r="AA176"/>
  <c r="AB176" s="1"/>
  <c r="BC176" s="1"/>
  <c r="F66"/>
  <c r="AY67"/>
  <c r="AO69" l="1"/>
  <c r="AP69" s="1"/>
  <c r="AQ69" s="1"/>
  <c r="Z178"/>
  <c r="AA177"/>
  <c r="AB177" s="1"/>
  <c r="BC177" s="1"/>
  <c r="AG69"/>
  <c r="BA67"/>
  <c r="AZ67"/>
  <c r="BB67" s="1"/>
  <c r="AX69"/>
  <c r="AC70" l="1"/>
  <c r="AD70" s="1"/>
  <c r="AF70" s="1"/>
  <c r="Z179"/>
  <c r="AA178"/>
  <c r="AB178" s="1"/>
  <c r="BC178" s="1"/>
  <c r="F67"/>
  <c r="AY68"/>
  <c r="AO70" l="1"/>
  <c r="AP70" s="1"/>
  <c r="AQ70" s="1"/>
  <c r="Z180"/>
  <c r="AA179"/>
  <c r="AB179" s="1"/>
  <c r="BC179" s="1"/>
  <c r="AG70"/>
  <c r="BA68"/>
  <c r="AZ68"/>
  <c r="BB68" s="1"/>
  <c r="AX70"/>
  <c r="AC71" l="1"/>
  <c r="AD71" s="1"/>
  <c r="AF71" s="1"/>
  <c r="Z181"/>
  <c r="AA180"/>
  <c r="AB180" s="1"/>
  <c r="BC180" s="1"/>
  <c r="F68"/>
  <c r="AY69"/>
  <c r="AO71" l="1"/>
  <c r="AP71" s="1"/>
  <c r="AQ71" s="1"/>
  <c r="Z182"/>
  <c r="AA181"/>
  <c r="AB181" s="1"/>
  <c r="BC181" s="1"/>
  <c r="AG71"/>
  <c r="BA69"/>
  <c r="AZ69"/>
  <c r="BB69" s="1"/>
  <c r="AX71"/>
  <c r="AC72" l="1"/>
  <c r="AD72" s="1"/>
  <c r="AF72" s="1"/>
  <c r="Z183"/>
  <c r="AA182"/>
  <c r="AB182" s="1"/>
  <c r="BC182" s="1"/>
  <c r="F69"/>
  <c r="AY70"/>
  <c r="AO72" l="1"/>
  <c r="AP72" s="1"/>
  <c r="AQ72" s="1"/>
  <c r="AC73" s="1"/>
  <c r="Z184"/>
  <c r="AA183"/>
  <c r="AB183" s="1"/>
  <c r="BC183" s="1"/>
  <c r="AG72"/>
  <c r="BA70"/>
  <c r="AZ70"/>
  <c r="BB70" s="1"/>
  <c r="AX72"/>
  <c r="AD73" l="1"/>
  <c r="AF73" s="1"/>
  <c r="Z185"/>
  <c r="AA184"/>
  <c r="AB184" s="1"/>
  <c r="BC184" s="1"/>
  <c r="F70"/>
  <c r="AY71"/>
  <c r="AO73" l="1"/>
  <c r="AP73" s="1"/>
  <c r="AQ73" s="1"/>
  <c r="AC74" s="1"/>
  <c r="Z186"/>
  <c r="AA185"/>
  <c r="AB185" s="1"/>
  <c r="BC185" s="1"/>
  <c r="AG73"/>
  <c r="BA71"/>
  <c r="AZ71"/>
  <c r="BB71" s="1"/>
  <c r="AX73"/>
  <c r="AD74" l="1"/>
  <c r="AF74" s="1"/>
  <c r="Z187"/>
  <c r="AA186"/>
  <c r="AB186" s="1"/>
  <c r="BC186" s="1"/>
  <c r="F71"/>
  <c r="AY72"/>
  <c r="AO74" l="1"/>
  <c r="AP74" s="1"/>
  <c r="AQ74" s="1"/>
  <c r="AC75" s="1"/>
  <c r="Z188"/>
  <c r="AA187"/>
  <c r="AB187" s="1"/>
  <c r="BC187" s="1"/>
  <c r="BA72"/>
  <c r="AZ72"/>
  <c r="BB72" s="1"/>
  <c r="AX74"/>
  <c r="AG74"/>
  <c r="AD75" l="1"/>
  <c r="AF75" s="1"/>
  <c r="Z189"/>
  <c r="AA188"/>
  <c r="AB188" s="1"/>
  <c r="BC188" s="1"/>
  <c r="F72"/>
  <c r="AY73"/>
  <c r="AO75" l="1"/>
  <c r="AP75" s="1"/>
  <c r="AQ75" s="1"/>
  <c r="AC76" s="1"/>
  <c r="Z190"/>
  <c r="AA189"/>
  <c r="AB189" s="1"/>
  <c r="BC189" s="1"/>
  <c r="AX75"/>
  <c r="AY74" s="1"/>
  <c r="AG75"/>
  <c r="BA73"/>
  <c r="AZ73"/>
  <c r="BB73" s="1"/>
  <c r="AD76" l="1"/>
  <c r="AF76" s="1"/>
  <c r="AO76" s="1"/>
  <c r="AP76" s="1"/>
  <c r="AQ76" s="1"/>
  <c r="Z191"/>
  <c r="AA190"/>
  <c r="AB190" s="1"/>
  <c r="BC190" s="1"/>
  <c r="F73"/>
  <c r="BA74"/>
  <c r="AZ74"/>
  <c r="BB74" s="1"/>
  <c r="Z192" l="1"/>
  <c r="AA191"/>
  <c r="AB191" s="1"/>
  <c r="BC191" s="1"/>
  <c r="AC77"/>
  <c r="AX76"/>
  <c r="AG76"/>
  <c r="F74"/>
  <c r="Z193" l="1"/>
  <c r="AA192"/>
  <c r="AB192" s="1"/>
  <c r="BC192" s="1"/>
  <c r="AD77"/>
  <c r="AF77" s="1"/>
  <c r="AY75"/>
  <c r="AO77" l="1"/>
  <c r="AP77" s="1"/>
  <c r="AQ77" s="1"/>
  <c r="AC78" s="1"/>
  <c r="Z194"/>
  <c r="AA193"/>
  <c r="AB193" s="1"/>
  <c r="BC193" s="1"/>
  <c r="AG77"/>
  <c r="BA75"/>
  <c r="AZ75"/>
  <c r="BB75" s="1"/>
  <c r="AX77"/>
  <c r="AD78" l="1"/>
  <c r="AF78" s="1"/>
  <c r="Z195"/>
  <c r="AA194"/>
  <c r="AB194" s="1"/>
  <c r="BC194" s="1"/>
  <c r="F75"/>
  <c r="AY76"/>
  <c r="AO78" l="1"/>
  <c r="AP78" s="1"/>
  <c r="AQ78" s="1"/>
  <c r="AC79" s="1"/>
  <c r="Z196"/>
  <c r="AA195"/>
  <c r="AB195" s="1"/>
  <c r="BC195" s="1"/>
  <c r="AG78"/>
  <c r="BA76"/>
  <c r="AZ76"/>
  <c r="BB76" s="1"/>
  <c r="AX78"/>
  <c r="AD79" l="1"/>
  <c r="AF79" s="1"/>
  <c r="Z197"/>
  <c r="AA196"/>
  <c r="AB196" s="1"/>
  <c r="BC196" s="1"/>
  <c r="F76"/>
  <c r="AY77"/>
  <c r="AO79" l="1"/>
  <c r="AP79" s="1"/>
  <c r="AQ79" s="1"/>
  <c r="AC80" s="1"/>
  <c r="Z198"/>
  <c r="AA197"/>
  <c r="AB197" s="1"/>
  <c r="BC197" s="1"/>
  <c r="AX79"/>
  <c r="AY78" s="1"/>
  <c r="AG79"/>
  <c r="BA77"/>
  <c r="AZ77"/>
  <c r="BB77" s="1"/>
  <c r="AD80" l="1"/>
  <c r="AF80" s="1"/>
  <c r="Z199"/>
  <c r="AA198"/>
  <c r="AB198" s="1"/>
  <c r="BC198" s="1"/>
  <c r="F77"/>
  <c r="BA78"/>
  <c r="AZ78"/>
  <c r="BB78" s="1"/>
  <c r="AO80" l="1"/>
  <c r="AP80" s="1"/>
  <c r="AQ80" s="1"/>
  <c r="AC81" s="1"/>
  <c r="AX80"/>
  <c r="AY79" s="1"/>
  <c r="AG80"/>
  <c r="AA199"/>
  <c r="AB199" s="1"/>
  <c r="BC199" s="1"/>
  <c r="Z200"/>
  <c r="F78"/>
  <c r="AD81" l="1"/>
  <c r="AF81" s="1"/>
  <c r="AG81" s="1"/>
  <c r="AA200"/>
  <c r="AB200" s="1"/>
  <c r="BC200" s="1"/>
  <c r="Z201"/>
  <c r="BA79"/>
  <c r="AZ79"/>
  <c r="BB79" s="1"/>
  <c r="AX81" l="1"/>
  <c r="AY80" s="1"/>
  <c r="AZ80" s="1"/>
  <c r="BB80" s="1"/>
  <c r="AO81"/>
  <c r="AP81" s="1"/>
  <c r="AQ81" s="1"/>
  <c r="Z202"/>
  <c r="AA201"/>
  <c r="AB201" s="1"/>
  <c r="BC201" s="1"/>
  <c r="F79"/>
  <c r="BA80" l="1"/>
  <c r="F80" s="1"/>
  <c r="AC82"/>
  <c r="AD82" s="1"/>
  <c r="Z203"/>
  <c r="AA202"/>
  <c r="AB202" s="1"/>
  <c r="BC202" s="1"/>
  <c r="AF82" l="1"/>
  <c r="Z204"/>
  <c r="AA203"/>
  <c r="AB203" s="1"/>
  <c r="BC203" s="1"/>
  <c r="AO82" l="1"/>
  <c r="AP82" s="1"/>
  <c r="AQ82" s="1"/>
  <c r="AC83" s="1"/>
  <c r="AX82"/>
  <c r="AG82"/>
  <c r="AA204"/>
  <c r="AB204" s="1"/>
  <c r="BC204" s="1"/>
  <c r="Z205"/>
  <c r="AY81" l="1"/>
  <c r="AD83"/>
  <c r="Z206"/>
  <c r="AA205"/>
  <c r="AB205" s="1"/>
  <c r="BC205" s="1"/>
  <c r="BA81" l="1"/>
  <c r="AZ81"/>
  <c r="BB81" s="1"/>
  <c r="AF83"/>
  <c r="Z207"/>
  <c r="AA206"/>
  <c r="AB206" s="1"/>
  <c r="BC206" s="1"/>
  <c r="F81" l="1"/>
  <c r="AO83"/>
  <c r="AP83" s="1"/>
  <c r="AQ83" s="1"/>
  <c r="AC84" s="1"/>
  <c r="AX83"/>
  <c r="AG83"/>
  <c r="Z208"/>
  <c r="AA207"/>
  <c r="AB207" s="1"/>
  <c r="BC207" s="1"/>
  <c r="AY82" l="1"/>
  <c r="AD84"/>
  <c r="Z209"/>
  <c r="AA208"/>
  <c r="AB208" s="1"/>
  <c r="BC208" s="1"/>
  <c r="BA82" l="1"/>
  <c r="AZ82"/>
  <c r="BB82" s="1"/>
  <c r="AF84"/>
  <c r="Z210"/>
  <c r="AA209"/>
  <c r="AB209" s="1"/>
  <c r="BC209" s="1"/>
  <c r="F82" l="1"/>
  <c r="AO84"/>
  <c r="AP84" s="1"/>
  <c r="AQ84" s="1"/>
  <c r="AC85" s="1"/>
  <c r="AX84"/>
  <c r="AG84"/>
  <c r="Z211"/>
  <c r="AA210"/>
  <c r="AB210" s="1"/>
  <c r="BC210" s="1"/>
  <c r="AY83" l="1"/>
  <c r="AD85"/>
  <c r="Z212"/>
  <c r="AA211"/>
  <c r="AB211" s="1"/>
  <c r="BC211" s="1"/>
  <c r="AF85" l="1"/>
  <c r="AZ83"/>
  <c r="BB83" s="1"/>
  <c r="BA83"/>
  <c r="Z213"/>
  <c r="AA212"/>
  <c r="AB212" s="1"/>
  <c r="BC212" s="1"/>
  <c r="AO85" l="1"/>
  <c r="AP85" s="1"/>
  <c r="AQ85" s="1"/>
  <c r="AC86" s="1"/>
  <c r="AX85"/>
  <c r="AG85"/>
  <c r="F83"/>
  <c r="Z214"/>
  <c r="AA213"/>
  <c r="AB213" s="1"/>
  <c r="BC213" s="1"/>
  <c r="AY84" l="1"/>
  <c r="AD86"/>
  <c r="AA214"/>
  <c r="AB214" s="1"/>
  <c r="BC214" s="1"/>
  <c r="Z215"/>
  <c r="BA84" l="1"/>
  <c r="AZ84"/>
  <c r="BB84" s="1"/>
  <c r="AF86"/>
  <c r="Z216"/>
  <c r="AA215"/>
  <c r="AB215" s="1"/>
  <c r="BC215" s="1"/>
  <c r="F84" l="1"/>
  <c r="AO86"/>
  <c r="AP86" s="1"/>
  <c r="AQ86" s="1"/>
  <c r="AX86"/>
  <c r="AG86"/>
  <c r="Z217"/>
  <c r="AA216"/>
  <c r="AB216" s="1"/>
  <c r="BC216" s="1"/>
  <c r="AY85" l="1"/>
  <c r="AC87"/>
  <c r="AD87" s="1"/>
  <c r="Z218"/>
  <c r="AA217"/>
  <c r="AB217" s="1"/>
  <c r="BC217" s="1"/>
  <c r="AF87" l="1"/>
  <c r="BA85"/>
  <c r="AZ85"/>
  <c r="BB85" s="1"/>
  <c r="Z219"/>
  <c r="AA218"/>
  <c r="AB218" s="1"/>
  <c r="BC218" s="1"/>
  <c r="F85" l="1"/>
  <c r="AO87"/>
  <c r="AP87" s="1"/>
  <c r="AQ87" s="1"/>
  <c r="AC88" s="1"/>
  <c r="AX87"/>
  <c r="AG87"/>
  <c r="AA219"/>
  <c r="AB219" s="1"/>
  <c r="BC219" s="1"/>
  <c r="Z220"/>
  <c r="AY86" l="1"/>
  <c r="AD88"/>
  <c r="AA220"/>
  <c r="AB220" s="1"/>
  <c r="BC220" s="1"/>
  <c r="Z221"/>
  <c r="AF88" l="1"/>
  <c r="AG88" s="1"/>
  <c r="BA86"/>
  <c r="AZ86"/>
  <c r="BB86" s="1"/>
  <c r="AA221"/>
  <c r="AB221" s="1"/>
  <c r="BC221" s="1"/>
  <c r="Z222"/>
  <c r="F86" l="1"/>
  <c r="AO88"/>
  <c r="AP88" s="1"/>
  <c r="AQ88" s="1"/>
  <c r="AC89" s="1"/>
  <c r="AD89" s="1"/>
  <c r="AX88"/>
  <c r="Z223"/>
  <c r="AA222"/>
  <c r="AB222" s="1"/>
  <c r="BC222" s="1"/>
  <c r="AF89" l="1"/>
  <c r="AY87"/>
  <c r="Z224"/>
  <c r="AA223"/>
  <c r="AB223" s="1"/>
  <c r="BC223" s="1"/>
  <c r="AO89" l="1"/>
  <c r="AP89" s="1"/>
  <c r="AQ89" s="1"/>
  <c r="AC90" s="1"/>
  <c r="AG89"/>
  <c r="AX89"/>
  <c r="BA87"/>
  <c r="AZ87"/>
  <c r="BB87" s="1"/>
  <c r="Z225"/>
  <c r="AA224"/>
  <c r="AB224" s="1"/>
  <c r="BC224" s="1"/>
  <c r="F87" l="1"/>
  <c r="AD90"/>
  <c r="AY88"/>
  <c r="Z226"/>
  <c r="AA225"/>
  <c r="AB225" s="1"/>
  <c r="BC225" s="1"/>
  <c r="AF90" l="1"/>
  <c r="BA88"/>
  <c r="AZ88"/>
  <c r="BB88" s="1"/>
  <c r="Z227"/>
  <c r="AA226"/>
  <c r="AB226" s="1"/>
  <c r="BC226" s="1"/>
  <c r="F88" l="1"/>
  <c r="AO90"/>
  <c r="AP90" s="1"/>
  <c r="AQ90" s="1"/>
  <c r="AC91" s="1"/>
  <c r="AX90"/>
  <c r="AG90"/>
  <c r="Z228"/>
  <c r="AA227"/>
  <c r="AB227" s="1"/>
  <c r="BC227" s="1"/>
  <c r="AY89" l="1"/>
  <c r="AD91"/>
  <c r="AA228"/>
  <c r="AB228" s="1"/>
  <c r="BC228" s="1"/>
  <c r="Z229"/>
  <c r="AF91" l="1"/>
  <c r="BA89"/>
  <c r="AZ89"/>
  <c r="BB89" s="1"/>
  <c r="Z230"/>
  <c r="AA229"/>
  <c r="AB229" s="1"/>
  <c r="BC229" s="1"/>
  <c r="F89" l="1"/>
  <c r="AO91"/>
  <c r="AP91" s="1"/>
  <c r="AQ91" s="1"/>
  <c r="AC92" s="1"/>
  <c r="AX91"/>
  <c r="AG91"/>
  <c r="Z231"/>
  <c r="AA230"/>
  <c r="AB230" s="1"/>
  <c r="BC230" s="1"/>
  <c r="AY90" l="1"/>
  <c r="AD92"/>
  <c r="Z232"/>
  <c r="AA231"/>
  <c r="AB231" s="1"/>
  <c r="BC231" s="1"/>
  <c r="BA90" l="1"/>
  <c r="AZ90"/>
  <c r="BB90" s="1"/>
  <c r="AF92"/>
  <c r="Z233"/>
  <c r="AA232"/>
  <c r="AB232" s="1"/>
  <c r="BC232" s="1"/>
  <c r="F90" l="1"/>
  <c r="AO92"/>
  <c r="AP92" s="1"/>
  <c r="AQ92" s="1"/>
  <c r="AX92"/>
  <c r="AG92"/>
  <c r="Z234"/>
  <c r="AA233"/>
  <c r="AB233" s="1"/>
  <c r="BC233" s="1"/>
  <c r="AC93" l="1"/>
  <c r="AD93" s="1"/>
  <c r="AY91"/>
  <c r="Z235"/>
  <c r="AA234"/>
  <c r="AB234" s="1"/>
  <c r="BC234" s="1"/>
  <c r="BA91" l="1"/>
  <c r="AZ91"/>
  <c r="BB91" s="1"/>
  <c r="AF93"/>
  <c r="Z236"/>
  <c r="AA235"/>
  <c r="AB235" s="1"/>
  <c r="BC235" s="1"/>
  <c r="F91" l="1"/>
  <c r="AO93"/>
  <c r="AP93" s="1"/>
  <c r="AQ93" s="1"/>
  <c r="AC94" s="1"/>
  <c r="AX93"/>
  <c r="AG93"/>
  <c r="Z237"/>
  <c r="AA236"/>
  <c r="AB236" s="1"/>
  <c r="BC236" s="1"/>
  <c r="AY92" l="1"/>
  <c r="AD94"/>
  <c r="Z238"/>
  <c r="AA237"/>
  <c r="AB237" s="1"/>
  <c r="BC237" s="1"/>
  <c r="BA92" l="1"/>
  <c r="AZ92"/>
  <c r="BB92" s="1"/>
  <c r="AF94"/>
  <c r="Z239"/>
  <c r="AA238"/>
  <c r="AB238" s="1"/>
  <c r="BC238" s="1"/>
  <c r="F92" l="1"/>
  <c r="AO94"/>
  <c r="AP94" s="1"/>
  <c r="AQ94" s="1"/>
  <c r="AC95" s="1"/>
  <c r="AX94"/>
  <c r="AG94"/>
  <c r="Z240"/>
  <c r="AA239"/>
  <c r="AB239" s="1"/>
  <c r="BC239" s="1"/>
  <c r="AY93" l="1"/>
  <c r="AD95"/>
  <c r="Z241"/>
  <c r="AA240"/>
  <c r="AB240" s="1"/>
  <c r="BC240" s="1"/>
  <c r="BA93" l="1"/>
  <c r="AZ93"/>
  <c r="BB93" s="1"/>
  <c r="AF95"/>
  <c r="Z242"/>
  <c r="AA241"/>
  <c r="AB241" s="1"/>
  <c r="BC241" s="1"/>
  <c r="F93" l="1"/>
  <c r="AO95"/>
  <c r="AP95" s="1"/>
  <c r="AQ95" s="1"/>
  <c r="AC96" s="1"/>
  <c r="AX95"/>
  <c r="AG95"/>
  <c r="Z243"/>
  <c r="AA242"/>
  <c r="AB242" s="1"/>
  <c r="BC242" s="1"/>
  <c r="AY94" l="1"/>
  <c r="AD96"/>
  <c r="Z244"/>
  <c r="AA243"/>
  <c r="AB243" s="1"/>
  <c r="BC243" s="1"/>
  <c r="AF96" l="1"/>
  <c r="BA94"/>
  <c r="AZ94"/>
  <c r="BB94" s="1"/>
  <c r="Z245"/>
  <c r="AA244"/>
  <c r="AB244" s="1"/>
  <c r="BC244" s="1"/>
  <c r="F94" l="1"/>
  <c r="AO96"/>
  <c r="AP96" s="1"/>
  <c r="AQ96" s="1"/>
  <c r="AX96"/>
  <c r="AG96"/>
  <c r="Z246"/>
  <c r="AA245"/>
  <c r="AB245" s="1"/>
  <c r="BC245" s="1"/>
  <c r="AC97" l="1"/>
  <c r="AD97" s="1"/>
  <c r="AY95"/>
  <c r="Z247"/>
  <c r="AA246"/>
  <c r="AB246" s="1"/>
  <c r="BC246" s="1"/>
  <c r="AF97" l="1"/>
  <c r="AG97" s="1"/>
  <c r="BA95"/>
  <c r="AZ95"/>
  <c r="BB95" s="1"/>
  <c r="Z248"/>
  <c r="AA247"/>
  <c r="AB247" s="1"/>
  <c r="BC247" s="1"/>
  <c r="F95" l="1"/>
  <c r="AO97"/>
  <c r="AP97" s="1"/>
  <c r="AQ97" s="1"/>
  <c r="AC98" s="1"/>
  <c r="AD98" s="1"/>
  <c r="AX97"/>
  <c r="Z249"/>
  <c r="AA248"/>
  <c r="AB248" s="1"/>
  <c r="BC248" s="1"/>
  <c r="AF98" l="1"/>
  <c r="AY96"/>
  <c r="Z250"/>
  <c r="AA249"/>
  <c r="AB249" s="1"/>
  <c r="BC249" s="1"/>
  <c r="AO98" l="1"/>
  <c r="AP98" s="1"/>
  <c r="AQ98" s="1"/>
  <c r="AC99" s="1"/>
  <c r="AG98"/>
  <c r="BA96"/>
  <c r="AZ96"/>
  <c r="BB96" s="1"/>
  <c r="AX98"/>
  <c r="Z251"/>
  <c r="AA250"/>
  <c r="AB250" s="1"/>
  <c r="BC250" s="1"/>
  <c r="AY97" l="1"/>
  <c r="AD99"/>
  <c r="F96"/>
  <c r="Z252"/>
  <c r="AA251"/>
  <c r="AB251" s="1"/>
  <c r="BC251" s="1"/>
  <c r="BA97" l="1"/>
  <c r="AZ97"/>
  <c r="BB97" s="1"/>
  <c r="AF99"/>
  <c r="Z253"/>
  <c r="AA252"/>
  <c r="AB252" s="1"/>
  <c r="BC252" s="1"/>
  <c r="F97" l="1"/>
  <c r="AO99"/>
  <c r="AP99" s="1"/>
  <c r="AQ99" s="1"/>
  <c r="AC100" s="1"/>
  <c r="AX99"/>
  <c r="AG99"/>
  <c r="Z254"/>
  <c r="AA253"/>
  <c r="AB253" s="1"/>
  <c r="BC253" s="1"/>
  <c r="AY98" l="1"/>
  <c r="AD100"/>
  <c r="Z255"/>
  <c r="AA254"/>
  <c r="AB254" s="1"/>
  <c r="BC254" s="1"/>
  <c r="BA98" l="1"/>
  <c r="AZ98"/>
  <c r="BB98" s="1"/>
  <c r="AF100"/>
  <c r="Z256"/>
  <c r="AA255"/>
  <c r="AB255" s="1"/>
  <c r="BC255" s="1"/>
  <c r="F98" l="1"/>
  <c r="AO100"/>
  <c r="AP100" s="1"/>
  <c r="AQ100" s="1"/>
  <c r="AX100"/>
  <c r="AG100"/>
  <c r="Z257"/>
  <c r="AA256"/>
  <c r="AB256" s="1"/>
  <c r="BC256" s="1"/>
  <c r="AC101" l="1"/>
  <c r="AD101" s="1"/>
  <c r="AY99"/>
  <c r="Z258"/>
  <c r="AA257"/>
  <c r="AB257" s="1"/>
  <c r="BC257" s="1"/>
  <c r="BA99" l="1"/>
  <c r="AZ99"/>
  <c r="BB99" s="1"/>
  <c r="AF101"/>
  <c r="Z259"/>
  <c r="AA258"/>
  <c r="AB258" s="1"/>
  <c r="BC258" s="1"/>
  <c r="F99" l="1"/>
  <c r="AO101"/>
  <c r="AP101" s="1"/>
  <c r="AQ101" s="1"/>
  <c r="AC102" s="1"/>
  <c r="AX101"/>
  <c r="AG101"/>
  <c r="Z260"/>
  <c r="AA259"/>
  <c r="AB259" s="1"/>
  <c r="BC259" s="1"/>
  <c r="AY100" l="1"/>
  <c r="AD102"/>
  <c r="Z261"/>
  <c r="AA260"/>
  <c r="AB260" s="1"/>
  <c r="BC260" s="1"/>
  <c r="BA100" l="1"/>
  <c r="AZ100"/>
  <c r="BB100" s="1"/>
  <c r="AF102"/>
  <c r="Z262"/>
  <c r="AA261"/>
  <c r="AB261" s="1"/>
  <c r="BC261" s="1"/>
  <c r="F100" l="1"/>
  <c r="AO102"/>
  <c r="AP102" s="1"/>
  <c r="AQ102" s="1"/>
  <c r="AC103" s="1"/>
  <c r="AX102"/>
  <c r="AG102"/>
  <c r="Z263"/>
  <c r="AA262"/>
  <c r="AB262" s="1"/>
  <c r="BC262" s="1"/>
  <c r="AY101" l="1"/>
  <c r="AD103"/>
  <c r="Z264"/>
  <c r="AA263"/>
  <c r="AB263" s="1"/>
  <c r="BC263" s="1"/>
  <c r="BA101" l="1"/>
  <c r="AZ101"/>
  <c r="BB101" s="1"/>
  <c r="AF103"/>
  <c r="Z265"/>
  <c r="AA264"/>
  <c r="AB264" s="1"/>
  <c r="BC264" s="1"/>
  <c r="F101" l="1"/>
  <c r="AO103"/>
  <c r="AP103" s="1"/>
  <c r="AQ103" s="1"/>
  <c r="AX103"/>
  <c r="AG103"/>
  <c r="Z266"/>
  <c r="AA265"/>
  <c r="AB265" s="1"/>
  <c r="BC265" s="1"/>
  <c r="AC104" l="1"/>
  <c r="AD104" s="1"/>
  <c r="AY102"/>
  <c r="Z267"/>
  <c r="AA266"/>
  <c r="AB266" s="1"/>
  <c r="BC266" s="1"/>
  <c r="BA102" l="1"/>
  <c r="AZ102"/>
  <c r="BB102" s="1"/>
  <c r="AF104"/>
  <c r="Z268"/>
  <c r="AA267"/>
  <c r="AB267" s="1"/>
  <c r="BC267" s="1"/>
  <c r="F102" l="1"/>
  <c r="AO104"/>
  <c r="AP104" s="1"/>
  <c r="AQ104" s="1"/>
  <c r="AX104"/>
  <c r="AG104"/>
  <c r="Z269"/>
  <c r="AA268"/>
  <c r="AB268" s="1"/>
  <c r="BC268" s="1"/>
  <c r="AC105" l="1"/>
  <c r="AD105" s="1"/>
  <c r="AY103"/>
  <c r="Z270"/>
  <c r="AA269"/>
  <c r="AB269" s="1"/>
  <c r="BC269" s="1"/>
  <c r="BA103" l="1"/>
  <c r="AZ103"/>
  <c r="BB103" s="1"/>
  <c r="AF105"/>
  <c r="Z271"/>
  <c r="AA270"/>
  <c r="AB270" s="1"/>
  <c r="BC270" s="1"/>
  <c r="F103" l="1"/>
  <c r="AO105"/>
  <c r="AP105" s="1"/>
  <c r="AQ105" s="1"/>
  <c r="AX105"/>
  <c r="AG105"/>
  <c r="Z272"/>
  <c r="AA271"/>
  <c r="AB271" s="1"/>
  <c r="BC271" s="1"/>
  <c r="AC106" l="1"/>
  <c r="AD106" s="1"/>
  <c r="AY104"/>
  <c r="Z273"/>
  <c r="AA272"/>
  <c r="AB272" s="1"/>
  <c r="BC272" s="1"/>
  <c r="BA104" l="1"/>
  <c r="AZ104"/>
  <c r="BB104" s="1"/>
  <c r="AF106"/>
  <c r="Z274"/>
  <c r="AA273"/>
  <c r="AB273" s="1"/>
  <c r="BC273" s="1"/>
  <c r="F104" l="1"/>
  <c r="AO106"/>
  <c r="AP106" s="1"/>
  <c r="AQ106" s="1"/>
  <c r="AX106"/>
  <c r="AG106"/>
  <c r="Z275"/>
  <c r="AA274"/>
  <c r="AB274" s="1"/>
  <c r="BC274" s="1"/>
  <c r="AC107" l="1"/>
  <c r="AD107" s="1"/>
  <c r="AY105"/>
  <c r="Z276"/>
  <c r="AA275"/>
  <c r="AB275" s="1"/>
  <c r="BC275" s="1"/>
  <c r="AF107" l="1"/>
  <c r="BA105"/>
  <c r="AZ105"/>
  <c r="BB105" s="1"/>
  <c r="Z277"/>
  <c r="AA276"/>
  <c r="AB276" s="1"/>
  <c r="BC276" s="1"/>
  <c r="F105" l="1"/>
  <c r="AO107"/>
  <c r="AP107" s="1"/>
  <c r="AQ107" s="1"/>
  <c r="AX107"/>
  <c r="AG107"/>
  <c r="Z278"/>
  <c r="AA277"/>
  <c r="AB277" s="1"/>
  <c r="BC277" s="1"/>
  <c r="AC108" l="1"/>
  <c r="AD108" s="1"/>
  <c r="AY106"/>
  <c r="Z279"/>
  <c r="AA278"/>
  <c r="AB278" s="1"/>
  <c r="BC278" s="1"/>
  <c r="BA106" l="1"/>
  <c r="AZ106"/>
  <c r="BB106" s="1"/>
  <c r="AF108"/>
  <c r="Z280"/>
  <c r="AA279"/>
  <c r="AB279" s="1"/>
  <c r="BC279" s="1"/>
  <c r="F106" l="1"/>
  <c r="AO108"/>
  <c r="AP108" s="1"/>
  <c r="AQ108" s="1"/>
  <c r="AX108"/>
  <c r="AG108"/>
  <c r="Z281"/>
  <c r="AA280"/>
  <c r="AB280" s="1"/>
  <c r="BC280" s="1"/>
  <c r="AC109" l="1"/>
  <c r="AD109" s="1"/>
  <c r="AY107"/>
  <c r="Z282"/>
  <c r="AA281"/>
  <c r="AB281" s="1"/>
  <c r="BC281" s="1"/>
  <c r="BA107" l="1"/>
  <c r="AZ107"/>
  <c r="BB107" s="1"/>
  <c r="AF109"/>
  <c r="Z283"/>
  <c r="AA282"/>
  <c r="AB282" s="1"/>
  <c r="BC282" s="1"/>
  <c r="F107" l="1"/>
  <c r="AO109"/>
  <c r="AP109" s="1"/>
  <c r="AQ109" s="1"/>
  <c r="AX109"/>
  <c r="AG109"/>
  <c r="Z284"/>
  <c r="AA283"/>
  <c r="AB283" s="1"/>
  <c r="BC283" s="1"/>
  <c r="AC110" l="1"/>
  <c r="AD110" s="1"/>
  <c r="AY108"/>
  <c r="Z285"/>
  <c r="AA284"/>
  <c r="AB284" s="1"/>
  <c r="BC284" s="1"/>
  <c r="BA108" l="1"/>
  <c r="AZ108"/>
  <c r="BB108" s="1"/>
  <c r="AF110"/>
  <c r="Z286"/>
  <c r="AA285"/>
  <c r="AB285" s="1"/>
  <c r="BC285" s="1"/>
  <c r="F108" l="1"/>
  <c r="AO110"/>
  <c r="AP110" s="1"/>
  <c r="AQ110" s="1"/>
  <c r="AX110"/>
  <c r="AG110"/>
  <c r="Z287"/>
  <c r="AA286"/>
  <c r="AB286" s="1"/>
  <c r="BC286" s="1"/>
  <c r="AC111" l="1"/>
  <c r="AD111" s="1"/>
  <c r="AY109"/>
  <c r="Z288"/>
  <c r="AA287"/>
  <c r="AB287" s="1"/>
  <c r="BC287" s="1"/>
  <c r="BA109" l="1"/>
  <c r="AZ109"/>
  <c r="BB109" s="1"/>
  <c r="AF111"/>
  <c r="Z289"/>
  <c r="AA288"/>
  <c r="AB288" s="1"/>
  <c r="BC288" s="1"/>
  <c r="F109" l="1"/>
  <c r="AO111"/>
  <c r="AP111" s="1"/>
  <c r="AQ111" s="1"/>
  <c r="AX111"/>
  <c r="AG111"/>
  <c r="Z290"/>
  <c r="AA289"/>
  <c r="AB289" s="1"/>
  <c r="BC289" s="1"/>
  <c r="AY110" l="1"/>
  <c r="AC112"/>
  <c r="AD112" s="1"/>
  <c r="Z291"/>
  <c r="AA290"/>
  <c r="AB290" s="1"/>
  <c r="BC290" s="1"/>
  <c r="AF112" l="1"/>
  <c r="BA110"/>
  <c r="AZ110"/>
  <c r="BB110" s="1"/>
  <c r="Z292"/>
  <c r="AA291"/>
  <c r="AB291" s="1"/>
  <c r="BC291" s="1"/>
  <c r="F110" l="1"/>
  <c r="AO112"/>
  <c r="AP112" s="1"/>
  <c r="AQ112" s="1"/>
  <c r="AX112"/>
  <c r="AG112"/>
  <c r="Z293"/>
  <c r="AA292"/>
  <c r="AB292" s="1"/>
  <c r="BC292" s="1"/>
  <c r="AC113" l="1"/>
  <c r="AD113" s="1"/>
  <c r="AY111"/>
  <c r="Z294"/>
  <c r="AA293"/>
  <c r="AB293" s="1"/>
  <c r="BC293" s="1"/>
  <c r="BA111" l="1"/>
  <c r="AZ111"/>
  <c r="BB111" s="1"/>
  <c r="AF113"/>
  <c r="Z295"/>
  <c r="AA294"/>
  <c r="AB294" s="1"/>
  <c r="BC294" s="1"/>
  <c r="F111" l="1"/>
  <c r="AO113"/>
  <c r="AP113" s="1"/>
  <c r="AQ113" s="1"/>
  <c r="AX113"/>
  <c r="AG113"/>
  <c r="Z296"/>
  <c r="AA295"/>
  <c r="AB295" s="1"/>
  <c r="BC295" s="1"/>
  <c r="AC114" l="1"/>
  <c r="AD114" s="1"/>
  <c r="AF114" s="1"/>
  <c r="AY112"/>
  <c r="Z297"/>
  <c r="AA296"/>
  <c r="AB296" s="1"/>
  <c r="BC296" s="1"/>
  <c r="BA112" l="1"/>
  <c r="AZ112"/>
  <c r="BB112" s="1"/>
  <c r="AG114"/>
  <c r="AO114"/>
  <c r="AP114" s="1"/>
  <c r="AQ114" s="1"/>
  <c r="AX114"/>
  <c r="Z298"/>
  <c r="AA297"/>
  <c r="AB297" s="1"/>
  <c r="BC297" s="1"/>
  <c r="F112" l="1"/>
  <c r="AY113"/>
  <c r="AC115"/>
  <c r="AD115" s="1"/>
  <c r="Z299"/>
  <c r="AA298"/>
  <c r="AB298" s="1"/>
  <c r="BC298" s="1"/>
  <c r="AF115" l="1"/>
  <c r="AG115" s="1"/>
  <c r="BA113"/>
  <c r="AZ113"/>
  <c r="BB113" s="1"/>
  <c r="Z300"/>
  <c r="AA299"/>
  <c r="AB299" s="1"/>
  <c r="BC299" s="1"/>
  <c r="F113" l="1"/>
  <c r="AO115"/>
  <c r="AP115" s="1"/>
  <c r="AQ115" s="1"/>
  <c r="AX115"/>
  <c r="Z301"/>
  <c r="AA300"/>
  <c r="AB300" s="1"/>
  <c r="BC300" s="1"/>
  <c r="AC116" l="1"/>
  <c r="AD116" s="1"/>
  <c r="AF116" s="1"/>
  <c r="AY114"/>
  <c r="Z302"/>
  <c r="AA301"/>
  <c r="AB301" s="1"/>
  <c r="BC301" s="1"/>
  <c r="AG116" l="1"/>
  <c r="AO116"/>
  <c r="AP116" s="1"/>
  <c r="AQ116" s="1"/>
  <c r="BA114"/>
  <c r="AZ114"/>
  <c r="BB114" s="1"/>
  <c r="AX116"/>
  <c r="Z303"/>
  <c r="AA302"/>
  <c r="AB302" s="1"/>
  <c r="BC302" s="1"/>
  <c r="F114" l="1"/>
  <c r="AY115"/>
  <c r="AC117"/>
  <c r="AD117" s="1"/>
  <c r="Z304"/>
  <c r="AA303"/>
  <c r="AB303" s="1"/>
  <c r="BC303" s="1"/>
  <c r="BA115" l="1"/>
  <c r="AZ115"/>
  <c r="BB115" s="1"/>
  <c r="AF117"/>
  <c r="Z305"/>
  <c r="AA304"/>
  <c r="AB304" s="1"/>
  <c r="BC304" s="1"/>
  <c r="F115" l="1"/>
  <c r="AO117"/>
  <c r="AP117" s="1"/>
  <c r="AQ117" s="1"/>
  <c r="AX117"/>
  <c r="AG117"/>
  <c r="Z306"/>
  <c r="AA305"/>
  <c r="AB305" s="1"/>
  <c r="BC305" s="1"/>
  <c r="AC118" l="1"/>
  <c r="AD118" s="1"/>
  <c r="AF118" s="1"/>
  <c r="AY116"/>
  <c r="Z307"/>
  <c r="AA306"/>
  <c r="AB306" s="1"/>
  <c r="BC306" s="1"/>
  <c r="AG118" l="1"/>
  <c r="AO118"/>
  <c r="AP118" s="1"/>
  <c r="AQ118" s="1"/>
  <c r="BA116"/>
  <c r="F116" s="1"/>
  <c r="AZ116"/>
  <c r="BB116" s="1"/>
  <c r="AX118"/>
  <c r="Z308"/>
  <c r="AA307"/>
  <c r="AB307" s="1"/>
  <c r="BC307" s="1"/>
  <c r="AC119" l="1"/>
  <c r="AD119" s="1"/>
  <c r="AY117"/>
  <c r="Z309"/>
  <c r="AA308"/>
  <c r="AB308" s="1"/>
  <c r="BC308" s="1"/>
  <c r="BA117" l="1"/>
  <c r="AZ117"/>
  <c r="BB117" s="1"/>
  <c r="AF119"/>
  <c r="Z310"/>
  <c r="AA309"/>
  <c r="AB309" s="1"/>
  <c r="BC309" s="1"/>
  <c r="F117" l="1"/>
  <c r="AO119"/>
  <c r="AP119" s="1"/>
  <c r="AQ119" s="1"/>
  <c r="AX119"/>
  <c r="AG119"/>
  <c r="Z311"/>
  <c r="AA310"/>
  <c r="AB310" s="1"/>
  <c r="BC310" s="1"/>
  <c r="AC120" l="1"/>
  <c r="AD120" s="1"/>
  <c r="AY118"/>
  <c r="Z312"/>
  <c r="AA311"/>
  <c r="AB311" s="1"/>
  <c r="BC311" s="1"/>
  <c r="AF120" l="1"/>
  <c r="BA118"/>
  <c r="AZ118"/>
  <c r="BB118" s="1"/>
  <c r="Z313"/>
  <c r="AA312"/>
  <c r="AB312" s="1"/>
  <c r="BC312" s="1"/>
  <c r="F118" l="1"/>
  <c r="AO120"/>
  <c r="AP120" s="1"/>
  <c r="AQ120" s="1"/>
  <c r="AX120"/>
  <c r="AG120"/>
  <c r="Z314"/>
  <c r="AA313"/>
  <c r="AB313" s="1"/>
  <c r="BC313" s="1"/>
  <c r="AC121" l="1"/>
  <c r="AD121" s="1"/>
  <c r="AY119"/>
  <c r="Z315"/>
  <c r="AA314"/>
  <c r="AB314" s="1"/>
  <c r="BC314" s="1"/>
  <c r="BA119" l="1"/>
  <c r="AZ119"/>
  <c r="BB119" s="1"/>
  <c r="AF121"/>
  <c r="Z316"/>
  <c r="AA315"/>
  <c r="AB315" s="1"/>
  <c r="BC315" s="1"/>
  <c r="F119" l="1"/>
  <c r="AO121"/>
  <c r="AP121" s="1"/>
  <c r="AQ121" s="1"/>
  <c r="AX121"/>
  <c r="AG121"/>
  <c r="Z317"/>
  <c r="AA316"/>
  <c r="AB316" s="1"/>
  <c r="BC316" s="1"/>
  <c r="AC122" l="1"/>
  <c r="AD122" s="1"/>
  <c r="AF122" s="1"/>
  <c r="AY120"/>
  <c r="Z318"/>
  <c r="AA317"/>
  <c r="AB317" s="1"/>
  <c r="BC317" s="1"/>
  <c r="BA120" l="1"/>
  <c r="AZ120"/>
  <c r="BB120" s="1"/>
  <c r="AG122"/>
  <c r="AO122"/>
  <c r="AP122" s="1"/>
  <c r="AQ122" s="1"/>
  <c r="AX122"/>
  <c r="Z319"/>
  <c r="AA318"/>
  <c r="AB318" s="1"/>
  <c r="BC318" s="1"/>
  <c r="F120" l="1"/>
  <c r="AY121"/>
  <c r="AC123"/>
  <c r="AD123" s="1"/>
  <c r="Z320"/>
  <c r="AA319"/>
  <c r="AB319" s="1"/>
  <c r="BC319" s="1"/>
  <c r="AF123" l="1"/>
  <c r="AG123" s="1"/>
  <c r="BA121"/>
  <c r="AZ121"/>
  <c r="BB121" s="1"/>
  <c r="Z321"/>
  <c r="AA320"/>
  <c r="AB320" s="1"/>
  <c r="BC320" s="1"/>
  <c r="F121" l="1"/>
  <c r="AO123"/>
  <c r="AP123" s="1"/>
  <c r="AQ123" s="1"/>
  <c r="AX123"/>
  <c r="Z322"/>
  <c r="AA321"/>
  <c r="AB321" s="1"/>
  <c r="BC321" s="1"/>
  <c r="AC124" l="1"/>
  <c r="AD124" s="1"/>
  <c r="AF124" s="1"/>
  <c r="AY122"/>
  <c r="Z323"/>
  <c r="AA322"/>
  <c r="AB322" s="1"/>
  <c r="BC322" s="1"/>
  <c r="BA122" l="1"/>
  <c r="AZ122"/>
  <c r="BB122" s="1"/>
  <c r="AG124"/>
  <c r="AO124"/>
  <c r="AP124" s="1"/>
  <c r="AQ124" s="1"/>
  <c r="AX124"/>
  <c r="Z324"/>
  <c r="AA323"/>
  <c r="AB323" s="1"/>
  <c r="BC323" s="1"/>
  <c r="F122" l="1"/>
  <c r="AY123"/>
  <c r="AC125"/>
  <c r="AD125" s="1"/>
  <c r="Z325"/>
  <c r="AA324"/>
  <c r="AB324" s="1"/>
  <c r="BC324" s="1"/>
  <c r="BA123" l="1"/>
  <c r="AZ123"/>
  <c r="BB123" s="1"/>
  <c r="AF125"/>
  <c r="Z326"/>
  <c r="AA325"/>
  <c r="AB325" s="1"/>
  <c r="BC325" s="1"/>
  <c r="F123" l="1"/>
  <c r="AO125"/>
  <c r="AP125" s="1"/>
  <c r="AQ125" s="1"/>
  <c r="AX125"/>
  <c r="AG125"/>
  <c r="Z327"/>
  <c r="AA326"/>
  <c r="AB326" s="1"/>
  <c r="BC326" s="1"/>
  <c r="AC126" l="1"/>
  <c r="AD126" s="1"/>
  <c r="AF126" s="1"/>
  <c r="AY124"/>
  <c r="Z328"/>
  <c r="AA327"/>
  <c r="AB327" s="1"/>
  <c r="BC327" s="1"/>
  <c r="BA124" l="1"/>
  <c r="AZ124"/>
  <c r="BB124" s="1"/>
  <c r="AG126"/>
  <c r="AO126"/>
  <c r="AP126" s="1"/>
  <c r="AQ126" s="1"/>
  <c r="AX126"/>
  <c r="Z329"/>
  <c r="AA328"/>
  <c r="AB328" s="1"/>
  <c r="BC328" s="1"/>
  <c r="F124" l="1"/>
  <c r="AY125"/>
  <c r="AC127"/>
  <c r="AD127" s="1"/>
  <c r="Z330"/>
  <c r="AA329"/>
  <c r="AB329" s="1"/>
  <c r="BC329" s="1"/>
  <c r="AF127" l="1"/>
  <c r="BA125"/>
  <c r="AZ125"/>
  <c r="BB125" s="1"/>
  <c r="Z331"/>
  <c r="AA330"/>
  <c r="AB330" s="1"/>
  <c r="BC330" s="1"/>
  <c r="F125" l="1"/>
  <c r="AO127"/>
  <c r="AP127" s="1"/>
  <c r="AQ127" s="1"/>
  <c r="AX127"/>
  <c r="AG127"/>
  <c r="Z332"/>
  <c r="AA331"/>
  <c r="AB331" s="1"/>
  <c r="BC331" s="1"/>
  <c r="AC128" l="1"/>
  <c r="AD128" s="1"/>
  <c r="AY126"/>
  <c r="Z333"/>
  <c r="AA332"/>
  <c r="AB332" s="1"/>
  <c r="BC332" s="1"/>
  <c r="BA126" l="1"/>
  <c r="AZ126"/>
  <c r="BB126" s="1"/>
  <c r="AF128"/>
  <c r="Z334"/>
  <c r="AA333"/>
  <c r="AB333" s="1"/>
  <c r="BC333" s="1"/>
  <c r="F126" l="1"/>
  <c r="AO128"/>
  <c r="AP128" s="1"/>
  <c r="AQ128" s="1"/>
  <c r="AX128"/>
  <c r="AG128"/>
  <c r="Z335"/>
  <c r="AA334"/>
  <c r="AB334" s="1"/>
  <c r="BC334" s="1"/>
  <c r="AC129" l="1"/>
  <c r="AD129" s="1"/>
  <c r="AY127"/>
  <c r="Z336"/>
  <c r="AA335"/>
  <c r="AB335" s="1"/>
  <c r="BC335" s="1"/>
  <c r="BA127" l="1"/>
  <c r="AZ127"/>
  <c r="BB127" s="1"/>
  <c r="AF129"/>
  <c r="Z337"/>
  <c r="AA336"/>
  <c r="AB336" s="1"/>
  <c r="BC336" s="1"/>
  <c r="AO129" l="1"/>
  <c r="AP129" s="1"/>
  <c r="AQ129" s="1"/>
  <c r="AX129"/>
  <c r="F127"/>
  <c r="AG129"/>
  <c r="Z338"/>
  <c r="AA337"/>
  <c r="AB337" s="1"/>
  <c r="BC337" s="1"/>
  <c r="AC130" l="1"/>
  <c r="AD130" s="1"/>
  <c r="AF130" s="1"/>
  <c r="AY128"/>
  <c r="Z339"/>
  <c r="AA338"/>
  <c r="AB338" s="1"/>
  <c r="BC338" s="1"/>
  <c r="BA128" l="1"/>
  <c r="AZ128"/>
  <c r="BB128" s="1"/>
  <c r="AG130"/>
  <c r="AO130"/>
  <c r="AP130" s="1"/>
  <c r="AQ130" s="1"/>
  <c r="AX130"/>
  <c r="Z340"/>
  <c r="AA339"/>
  <c r="AB339" s="1"/>
  <c r="BC339" s="1"/>
  <c r="F128" l="1"/>
  <c r="AY129"/>
  <c r="AC131"/>
  <c r="AD131" s="1"/>
  <c r="Z341"/>
  <c r="AA340"/>
  <c r="AB340" s="1"/>
  <c r="BC340" s="1"/>
  <c r="AF131" l="1"/>
  <c r="AG131" s="1"/>
  <c r="BA129"/>
  <c r="AZ129"/>
  <c r="BB129" s="1"/>
  <c r="Z342"/>
  <c r="AA341"/>
  <c r="AB341" s="1"/>
  <c r="BC341" s="1"/>
  <c r="F129" l="1"/>
  <c r="AO131"/>
  <c r="AP131" s="1"/>
  <c r="AQ131" s="1"/>
  <c r="AX131"/>
  <c r="Z343"/>
  <c r="AA342"/>
  <c r="AB342" s="1"/>
  <c r="BC342" s="1"/>
  <c r="AC132" l="1"/>
  <c r="AD132" s="1"/>
  <c r="AF132" s="1"/>
  <c r="AY130"/>
  <c r="Z344"/>
  <c r="AA343"/>
  <c r="AB343" s="1"/>
  <c r="BC343" s="1"/>
  <c r="BA130" l="1"/>
  <c r="AZ130"/>
  <c r="BB130" s="1"/>
  <c r="AG132"/>
  <c r="AO132"/>
  <c r="AP132" s="1"/>
  <c r="AQ132" s="1"/>
  <c r="AX132"/>
  <c r="Z345"/>
  <c r="AA344"/>
  <c r="AB344" s="1"/>
  <c r="BC344" s="1"/>
  <c r="F130" l="1"/>
  <c r="AY131"/>
  <c r="AC133"/>
  <c r="AD133" s="1"/>
  <c r="Z346"/>
  <c r="AA345"/>
  <c r="AB345" s="1"/>
  <c r="BC345" s="1"/>
  <c r="BA131" l="1"/>
  <c r="AZ131"/>
  <c r="BB131" s="1"/>
  <c r="AF133"/>
  <c r="Z347"/>
  <c r="AA346"/>
  <c r="AB346" s="1"/>
  <c r="BC346" s="1"/>
  <c r="F131" l="1"/>
  <c r="AO133"/>
  <c r="AP133" s="1"/>
  <c r="AQ133" s="1"/>
  <c r="AX133"/>
  <c r="AG133"/>
  <c r="Z348"/>
  <c r="AA347"/>
  <c r="AB347" s="1"/>
  <c r="BC347" s="1"/>
  <c r="AC134" l="1"/>
  <c r="AD134" s="1"/>
  <c r="AF134" s="1"/>
  <c r="AY132"/>
  <c r="Z349"/>
  <c r="AA348"/>
  <c r="AB348" s="1"/>
  <c r="BC348" s="1"/>
  <c r="AG134" l="1"/>
  <c r="AO134"/>
  <c r="AP134" s="1"/>
  <c r="AQ134" s="1"/>
  <c r="BA132"/>
  <c r="AZ132"/>
  <c r="BB132" s="1"/>
  <c r="AX134"/>
  <c r="Z350"/>
  <c r="AA349"/>
  <c r="AB349" s="1"/>
  <c r="BC349" s="1"/>
  <c r="F132" l="1"/>
  <c r="AY133"/>
  <c r="AC135"/>
  <c r="AD135" s="1"/>
  <c r="Z351"/>
  <c r="AA350"/>
  <c r="AB350" s="1"/>
  <c r="BC350" s="1"/>
  <c r="AF135" l="1"/>
  <c r="BA133"/>
  <c r="AZ133"/>
  <c r="BB133" s="1"/>
  <c r="Z352"/>
  <c r="AA351"/>
  <c r="AB351" s="1"/>
  <c r="BC351" s="1"/>
  <c r="F133" l="1"/>
  <c r="AO135"/>
  <c r="AP135" s="1"/>
  <c r="AQ135" s="1"/>
  <c r="AX135"/>
  <c r="AG135"/>
  <c r="Z353"/>
  <c r="AA352"/>
  <c r="AB352" s="1"/>
  <c r="BC352" s="1"/>
  <c r="AC136" l="1"/>
  <c r="AD136" s="1"/>
  <c r="AY134"/>
  <c r="Z354"/>
  <c r="AA353"/>
  <c r="AB353" s="1"/>
  <c r="BC353" s="1"/>
  <c r="BA134" l="1"/>
  <c r="AZ134"/>
  <c r="BB134" s="1"/>
  <c r="AF136"/>
  <c r="Z355"/>
  <c r="AA354"/>
  <c r="AB354" s="1"/>
  <c r="BC354" s="1"/>
  <c r="F134" l="1"/>
  <c r="AO136"/>
  <c r="AP136" s="1"/>
  <c r="AQ136" s="1"/>
  <c r="AX136"/>
  <c r="AG136"/>
  <c r="Z356"/>
  <c r="AA355"/>
  <c r="AB355" s="1"/>
  <c r="BC355" s="1"/>
  <c r="AC137" l="1"/>
  <c r="AD137" s="1"/>
  <c r="AY135"/>
  <c r="Z357"/>
  <c r="AA356"/>
  <c r="AB356" s="1"/>
  <c r="BC356" s="1"/>
  <c r="BA135" l="1"/>
  <c r="AZ135"/>
  <c r="BB135" s="1"/>
  <c r="AF137"/>
  <c r="Z358"/>
  <c r="AA357"/>
  <c r="AB357" s="1"/>
  <c r="BC357" s="1"/>
  <c r="F135" l="1"/>
  <c r="AO137"/>
  <c r="AP137" s="1"/>
  <c r="AQ137" s="1"/>
  <c r="AX137"/>
  <c r="AG137"/>
  <c r="Z359"/>
  <c r="AA358"/>
  <c r="AB358" s="1"/>
  <c r="BC358" s="1"/>
  <c r="AC138" l="1"/>
  <c r="AD138" s="1"/>
  <c r="AF138" s="1"/>
  <c r="AY136"/>
  <c r="Z360"/>
  <c r="AA359"/>
  <c r="AB359" s="1"/>
  <c r="BC359" s="1"/>
  <c r="BA136" l="1"/>
  <c r="AZ136"/>
  <c r="BB136" s="1"/>
  <c r="AG138"/>
  <c r="AO138"/>
  <c r="AP138" s="1"/>
  <c r="AQ138" s="1"/>
  <c r="AX138"/>
  <c r="Z361"/>
  <c r="AA360"/>
  <c r="AB360" s="1"/>
  <c r="BC360" s="1"/>
  <c r="F136" l="1"/>
  <c r="AY137"/>
  <c r="AC139"/>
  <c r="AD139" s="1"/>
  <c r="Z362"/>
  <c r="AA361"/>
  <c r="AB361" s="1"/>
  <c r="BC361" s="1"/>
  <c r="AF139" l="1"/>
  <c r="BA137"/>
  <c r="AZ137"/>
  <c r="BB137" s="1"/>
  <c r="Z363"/>
  <c r="AA362"/>
  <c r="AB362" s="1"/>
  <c r="BC362" s="1"/>
  <c r="F137" l="1"/>
  <c r="AO139"/>
  <c r="AP139" s="1"/>
  <c r="AQ139" s="1"/>
  <c r="AX139"/>
  <c r="AG139"/>
  <c r="Z364"/>
  <c r="AA363"/>
  <c r="AB363" s="1"/>
  <c r="BC363" s="1"/>
  <c r="AC140" l="1"/>
  <c r="AD140" s="1"/>
  <c r="AY138"/>
  <c r="Z365"/>
  <c r="AA364"/>
  <c r="AB364" s="1"/>
  <c r="BC364" s="1"/>
  <c r="BA138" l="1"/>
  <c r="AZ138"/>
  <c r="BB138" s="1"/>
  <c r="AF140"/>
  <c r="Z366"/>
  <c r="AA365"/>
  <c r="AB365" s="1"/>
  <c r="BC365" s="1"/>
  <c r="AO140" l="1"/>
  <c r="AP140" s="1"/>
  <c r="AQ140" s="1"/>
  <c r="AX140"/>
  <c r="F138"/>
  <c r="AG140"/>
  <c r="Z367"/>
  <c r="AA366"/>
  <c r="AB366" s="1"/>
  <c r="BC366" s="1"/>
  <c r="AY139" l="1"/>
  <c r="AC141"/>
  <c r="AD141" s="1"/>
  <c r="Z368"/>
  <c r="AA367"/>
  <c r="AB367" s="1"/>
  <c r="BC367" s="1"/>
  <c r="BA139" l="1"/>
  <c r="AZ139"/>
  <c r="BB139" s="1"/>
  <c r="AF141"/>
  <c r="Z369"/>
  <c r="AA368"/>
  <c r="AB368" s="1"/>
  <c r="BC368" s="1"/>
  <c r="F139" l="1"/>
  <c r="AO141"/>
  <c r="AP141" s="1"/>
  <c r="AQ141" s="1"/>
  <c r="AX141"/>
  <c r="AG141"/>
  <c r="Z370"/>
  <c r="AA369"/>
  <c r="AB369" s="1"/>
  <c r="BC369" s="1"/>
  <c r="AY140" l="1"/>
  <c r="AC142"/>
  <c r="AD142" s="1"/>
  <c r="Z371"/>
  <c r="AA370"/>
  <c r="AB370" s="1"/>
  <c r="BC370" s="1"/>
  <c r="AF142" l="1"/>
  <c r="BA140"/>
  <c r="AZ140"/>
  <c r="BB140" s="1"/>
  <c r="Z372"/>
  <c r="AA371"/>
  <c r="AB371" s="1"/>
  <c r="BC371" s="1"/>
  <c r="F140" l="1"/>
  <c r="AO142"/>
  <c r="AP142" s="1"/>
  <c r="AQ142" s="1"/>
  <c r="AX142"/>
  <c r="AG142"/>
  <c r="Z373"/>
  <c r="AA372"/>
  <c r="AB372" s="1"/>
  <c r="BC372" s="1"/>
  <c r="AC143" l="1"/>
  <c r="AD143" s="1"/>
  <c r="AY141"/>
  <c r="Z374"/>
  <c r="AA373"/>
  <c r="AB373" s="1"/>
  <c r="BC373" s="1"/>
  <c r="BA141" l="1"/>
  <c r="AZ141"/>
  <c r="BB141" s="1"/>
  <c r="AF143"/>
  <c r="Z375"/>
  <c r="AA374"/>
  <c r="AB374" s="1"/>
  <c r="BC374" s="1"/>
  <c r="AO143" l="1"/>
  <c r="AP143" s="1"/>
  <c r="AQ143" s="1"/>
  <c r="AX143"/>
  <c r="F141"/>
  <c r="AG143"/>
  <c r="Z376"/>
  <c r="AA375"/>
  <c r="AB375" s="1"/>
  <c r="BC375" s="1"/>
  <c r="AY142" l="1"/>
  <c r="AC144"/>
  <c r="AD144" s="1"/>
  <c r="Z377"/>
  <c r="AA376"/>
  <c r="AB376" s="1"/>
  <c r="BC376" s="1"/>
  <c r="AF144" l="1"/>
  <c r="AG144" s="1"/>
  <c r="BA142"/>
  <c r="AZ142"/>
  <c r="BB142" s="1"/>
  <c r="Z378"/>
  <c r="AA377"/>
  <c r="AB377" s="1"/>
  <c r="BC377" s="1"/>
  <c r="F142" l="1"/>
  <c r="AO144"/>
  <c r="AP144" s="1"/>
  <c r="AQ144" s="1"/>
  <c r="AX144"/>
  <c r="Z379"/>
  <c r="AA378"/>
  <c r="AB378" s="1"/>
  <c r="BC378" s="1"/>
  <c r="AC145" l="1"/>
  <c r="AD145" s="1"/>
  <c r="AY143"/>
  <c r="Z380"/>
  <c r="AA379"/>
  <c r="AB379" s="1"/>
  <c r="BC379" s="1"/>
  <c r="BA143" l="1"/>
  <c r="AZ143"/>
  <c r="BB143" s="1"/>
  <c r="AF145"/>
  <c r="Z381"/>
  <c r="AA380"/>
  <c r="AB380" s="1"/>
  <c r="BC380" s="1"/>
  <c r="AO145" l="1"/>
  <c r="AP145" s="1"/>
  <c r="AQ145" s="1"/>
  <c r="AX145"/>
  <c r="F143"/>
  <c r="AG145"/>
  <c r="Z382"/>
  <c r="AA381"/>
  <c r="AB381" s="1"/>
  <c r="BC381" s="1"/>
  <c r="AC146" l="1"/>
  <c r="AD146" s="1"/>
  <c r="AY144"/>
  <c r="Z383"/>
  <c r="AA382"/>
  <c r="AB382" s="1"/>
  <c r="BC382" s="1"/>
  <c r="AF146" l="1"/>
  <c r="BA144"/>
  <c r="AZ144"/>
  <c r="BB144" s="1"/>
  <c r="Z384"/>
  <c r="AA383"/>
  <c r="AB383" s="1"/>
  <c r="BC383" s="1"/>
  <c r="F144" l="1"/>
  <c r="AO146"/>
  <c r="AP146" s="1"/>
  <c r="AQ146" s="1"/>
  <c r="AX146"/>
  <c r="AG146"/>
  <c r="Z385"/>
  <c r="AA384"/>
  <c r="AB384" s="1"/>
  <c r="BC384" s="1"/>
  <c r="AC147" l="1"/>
  <c r="AD147" s="1"/>
  <c r="AY145"/>
  <c r="Z386"/>
  <c r="AA385"/>
  <c r="AB385" s="1"/>
  <c r="BC385" s="1"/>
  <c r="BA145" l="1"/>
  <c r="AZ145"/>
  <c r="BB145" s="1"/>
  <c r="AF147"/>
  <c r="Z387"/>
  <c r="AA386"/>
  <c r="AB386" s="1"/>
  <c r="BC386" s="1"/>
  <c r="F145" l="1"/>
  <c r="AO147"/>
  <c r="AP147" s="1"/>
  <c r="AQ147" s="1"/>
  <c r="AX147"/>
  <c r="AG147"/>
  <c r="Z388"/>
  <c r="AA387"/>
  <c r="AB387" s="1"/>
  <c r="BC387" s="1"/>
  <c r="AC148" l="1"/>
  <c r="AD148" s="1"/>
  <c r="AY146"/>
  <c r="Z389"/>
  <c r="AA388"/>
  <c r="AB388" s="1"/>
  <c r="BC388" s="1"/>
  <c r="AF148" l="1"/>
  <c r="BA146"/>
  <c r="AZ146"/>
  <c r="BB146" s="1"/>
  <c r="Z390"/>
  <c r="AA389"/>
  <c r="AB389" s="1"/>
  <c r="BC389" s="1"/>
  <c r="F146" l="1"/>
  <c r="AO148"/>
  <c r="AP148" s="1"/>
  <c r="AQ148" s="1"/>
  <c r="AX148"/>
  <c r="AG148"/>
  <c r="Z391"/>
  <c r="AA390"/>
  <c r="AB390" s="1"/>
  <c r="BC390" s="1"/>
  <c r="AC149" l="1"/>
  <c r="AD149" s="1"/>
  <c r="AY147"/>
  <c r="Z392"/>
  <c r="AA391"/>
  <c r="AB391" s="1"/>
  <c r="BC391" s="1"/>
  <c r="BA147" l="1"/>
  <c r="AZ147"/>
  <c r="BB147" s="1"/>
  <c r="AF149"/>
  <c r="Z393"/>
  <c r="AA392"/>
  <c r="AB392" s="1"/>
  <c r="BC392" s="1"/>
  <c r="F147" l="1"/>
  <c r="AO149"/>
  <c r="AP149" s="1"/>
  <c r="AQ149" s="1"/>
  <c r="AX149"/>
  <c r="AG149"/>
  <c r="Z394"/>
  <c r="AA393"/>
  <c r="AB393" s="1"/>
  <c r="BC393" s="1"/>
  <c r="AC150" l="1"/>
  <c r="AD150" s="1"/>
  <c r="AY148"/>
  <c r="Z395"/>
  <c r="AA394"/>
  <c r="AB394" s="1"/>
  <c r="BC394" s="1"/>
  <c r="BA148" l="1"/>
  <c r="AZ148"/>
  <c r="BB148" s="1"/>
  <c r="AF150"/>
  <c r="Z396"/>
  <c r="AA395"/>
  <c r="AB395" s="1"/>
  <c r="BC395" s="1"/>
  <c r="AO150" l="1"/>
  <c r="AP150" s="1"/>
  <c r="AQ150" s="1"/>
  <c r="AX150"/>
  <c r="F148"/>
  <c r="AG150"/>
  <c r="Z397"/>
  <c r="AA396"/>
  <c r="AB396" s="1"/>
  <c r="BC396" s="1"/>
  <c r="AC151" l="1"/>
  <c r="AD151" s="1"/>
  <c r="AY149"/>
  <c r="Z398"/>
  <c r="AA397"/>
  <c r="AB397" s="1"/>
  <c r="BC397" s="1"/>
  <c r="AF151" l="1"/>
  <c r="BA149"/>
  <c r="AZ149"/>
  <c r="BB149" s="1"/>
  <c r="Z399"/>
  <c r="AA398"/>
  <c r="AB398" s="1"/>
  <c r="BC398" s="1"/>
  <c r="F149" l="1"/>
  <c r="AO151"/>
  <c r="AP151" s="1"/>
  <c r="AQ151" s="1"/>
  <c r="AX151"/>
  <c r="AG151"/>
  <c r="Z400"/>
  <c r="AA399"/>
  <c r="AB399" s="1"/>
  <c r="BC399" s="1"/>
  <c r="AC152" l="1"/>
  <c r="AD152" s="1"/>
  <c r="AY150"/>
  <c r="Z401"/>
  <c r="AA400"/>
  <c r="AB400" s="1"/>
  <c r="BC400" s="1"/>
  <c r="AF152" l="1"/>
  <c r="BA150"/>
  <c r="AZ150"/>
  <c r="BB150" s="1"/>
  <c r="Z402"/>
  <c r="AA401"/>
  <c r="AB401" s="1"/>
  <c r="BC401" s="1"/>
  <c r="F150" l="1"/>
  <c r="AO152"/>
  <c r="AP152" s="1"/>
  <c r="AQ152" s="1"/>
  <c r="AX152"/>
  <c r="AG152"/>
  <c r="Z403"/>
  <c r="AA402"/>
  <c r="AB402" s="1"/>
  <c r="BC402" s="1"/>
  <c r="AC153" l="1"/>
  <c r="AD153" s="1"/>
  <c r="AY151"/>
  <c r="Z404"/>
  <c r="AA403"/>
  <c r="AB403" s="1"/>
  <c r="BC403" s="1"/>
  <c r="BA151" l="1"/>
  <c r="AZ151"/>
  <c r="BB151" s="1"/>
  <c r="AF153"/>
  <c r="Z405"/>
  <c r="AA404"/>
  <c r="AB404" s="1"/>
  <c r="BC404" s="1"/>
  <c r="F151" l="1"/>
  <c r="AO153"/>
  <c r="AP153" s="1"/>
  <c r="AQ153" s="1"/>
  <c r="AX153"/>
  <c r="AG153"/>
  <c r="Z406"/>
  <c r="AA405"/>
  <c r="AB405" s="1"/>
  <c r="BC405" s="1"/>
  <c r="AC154" l="1"/>
  <c r="AD154" s="1"/>
  <c r="AY152"/>
  <c r="Z407"/>
  <c r="AA406"/>
  <c r="AB406" s="1"/>
  <c r="BC406" s="1"/>
  <c r="BA152" l="1"/>
  <c r="AZ152"/>
  <c r="BB152" s="1"/>
  <c r="AF154"/>
  <c r="Z408"/>
  <c r="AA407"/>
  <c r="AB407" s="1"/>
  <c r="BC407" s="1"/>
  <c r="AO154" l="1"/>
  <c r="AP154" s="1"/>
  <c r="AQ154" s="1"/>
  <c r="AX154"/>
  <c r="F152"/>
  <c r="AG154"/>
  <c r="Z409"/>
  <c r="AA408"/>
  <c r="AB408" s="1"/>
  <c r="BC408" s="1"/>
  <c r="AY153" l="1"/>
  <c r="AC155"/>
  <c r="AD155" s="1"/>
  <c r="Z410"/>
  <c r="AA409"/>
  <c r="AB409" s="1"/>
  <c r="BC409" s="1"/>
  <c r="AF155" l="1"/>
  <c r="BA153"/>
  <c r="AZ153"/>
  <c r="BB153" s="1"/>
  <c r="Z411"/>
  <c r="AA410"/>
  <c r="AB410" s="1"/>
  <c r="BC410" s="1"/>
  <c r="F153" l="1"/>
  <c r="AO155"/>
  <c r="AP155" s="1"/>
  <c r="AQ155" s="1"/>
  <c r="AX155"/>
  <c r="AG155"/>
  <c r="Z412"/>
  <c r="AA411"/>
  <c r="AB411" s="1"/>
  <c r="BC411" s="1"/>
  <c r="AC156" l="1"/>
  <c r="AD156" s="1"/>
  <c r="AY154"/>
  <c r="Z413"/>
  <c r="AA412"/>
  <c r="AB412" s="1"/>
  <c r="BC412" s="1"/>
  <c r="BA154" l="1"/>
  <c r="AZ154"/>
  <c r="BB154" s="1"/>
  <c r="AF156"/>
  <c r="Z414"/>
  <c r="AA413"/>
  <c r="AB413" s="1"/>
  <c r="BC413" s="1"/>
  <c r="AO156" l="1"/>
  <c r="AP156" s="1"/>
  <c r="AQ156" s="1"/>
  <c r="AX156"/>
  <c r="F154"/>
  <c r="AG156"/>
  <c r="Z415"/>
  <c r="AA414"/>
  <c r="AB414" s="1"/>
  <c r="BC414" s="1"/>
  <c r="AC157" l="1"/>
  <c r="AD157" s="1"/>
  <c r="AY155"/>
  <c r="Z416"/>
  <c r="AA415"/>
  <c r="AB415" s="1"/>
  <c r="BC415" s="1"/>
  <c r="BA155" l="1"/>
  <c r="AZ155"/>
  <c r="BB155" s="1"/>
  <c r="AF157"/>
  <c r="Z417"/>
  <c r="AA416"/>
  <c r="AB416" s="1"/>
  <c r="BC416" s="1"/>
  <c r="AO157" l="1"/>
  <c r="AP157" s="1"/>
  <c r="AQ157" s="1"/>
  <c r="AX157"/>
  <c r="F155"/>
  <c r="AG157"/>
  <c r="Z418"/>
  <c r="AA417"/>
  <c r="AB417" s="1"/>
  <c r="BC417" s="1"/>
  <c r="AY156" l="1"/>
  <c r="AC158"/>
  <c r="AD158" s="1"/>
  <c r="Z419"/>
  <c r="AA418"/>
  <c r="AB418" s="1"/>
  <c r="BC418" s="1"/>
  <c r="AF158" l="1"/>
  <c r="AG158" s="1"/>
  <c r="BA156"/>
  <c r="AZ156"/>
  <c r="BB156" s="1"/>
  <c r="Z420"/>
  <c r="AA419"/>
  <c r="AB419" s="1"/>
  <c r="BC419" s="1"/>
  <c r="F156" l="1"/>
  <c r="AO158"/>
  <c r="AP158" s="1"/>
  <c r="AQ158" s="1"/>
  <c r="AX158"/>
  <c r="Z421"/>
  <c r="AA420"/>
  <c r="AB420" s="1"/>
  <c r="BC420" s="1"/>
  <c r="AC159" l="1"/>
  <c r="AD159" s="1"/>
  <c r="AY157"/>
  <c r="Z422"/>
  <c r="AA421"/>
  <c r="AB421" s="1"/>
  <c r="BC421" s="1"/>
  <c r="BA157" l="1"/>
  <c r="AZ157"/>
  <c r="BB157" s="1"/>
  <c r="AF159"/>
  <c r="Z423"/>
  <c r="AA422"/>
  <c r="AB422" s="1"/>
  <c r="BC422" s="1"/>
  <c r="AO159" l="1"/>
  <c r="AP159" s="1"/>
  <c r="AQ159" s="1"/>
  <c r="AX159"/>
  <c r="F157"/>
  <c r="AG159"/>
  <c r="Z424"/>
  <c r="AA423"/>
  <c r="AB423" s="1"/>
  <c r="BC423" s="1"/>
  <c r="AC160" l="1"/>
  <c r="AD160" s="1"/>
  <c r="AY158"/>
  <c r="Z425"/>
  <c r="AA424"/>
  <c r="AB424" s="1"/>
  <c r="BC424" s="1"/>
  <c r="AF160" l="1"/>
  <c r="AG160" s="1"/>
  <c r="BA158"/>
  <c r="AZ158"/>
  <c r="BB158" s="1"/>
  <c r="Z426"/>
  <c r="AA425"/>
  <c r="AB425" s="1"/>
  <c r="BC425" s="1"/>
  <c r="F158" l="1"/>
  <c r="AO160"/>
  <c r="AP160" s="1"/>
  <c r="AQ160" s="1"/>
  <c r="AX160"/>
  <c r="Z427"/>
  <c r="AA426"/>
  <c r="AB426" s="1"/>
  <c r="BC426" s="1"/>
  <c r="AC161" l="1"/>
  <c r="AD161" s="1"/>
  <c r="AY159"/>
  <c r="Z428"/>
  <c r="AA427"/>
  <c r="AB427" s="1"/>
  <c r="BC427" s="1"/>
  <c r="AF161" l="1"/>
  <c r="BA159"/>
  <c r="AZ159"/>
  <c r="BB159" s="1"/>
  <c r="Z429"/>
  <c r="AA428"/>
  <c r="AB428" s="1"/>
  <c r="BC428" s="1"/>
  <c r="F159" l="1"/>
  <c r="AO161"/>
  <c r="AP161" s="1"/>
  <c r="AQ161" s="1"/>
  <c r="AX161"/>
  <c r="AG161"/>
  <c r="Z430"/>
  <c r="AA429"/>
  <c r="AB429" s="1"/>
  <c r="BC429" s="1"/>
  <c r="AC162" l="1"/>
  <c r="AD162" s="1"/>
  <c r="AY160"/>
  <c r="Z431"/>
  <c r="AA430"/>
  <c r="AB430" s="1"/>
  <c r="BC430" s="1"/>
  <c r="BA160" l="1"/>
  <c r="AZ160"/>
  <c r="BB160" s="1"/>
  <c r="AF162"/>
  <c r="Z432"/>
  <c r="AA431"/>
  <c r="AB431" s="1"/>
  <c r="BC431" s="1"/>
  <c r="F160" l="1"/>
  <c r="AO162"/>
  <c r="AP162" s="1"/>
  <c r="AQ162" s="1"/>
  <c r="AX162"/>
  <c r="AG162"/>
  <c r="Z433"/>
  <c r="AA432"/>
  <c r="AB432" s="1"/>
  <c r="BC432" s="1"/>
  <c r="AC163" l="1"/>
  <c r="AD163" s="1"/>
  <c r="AY161"/>
  <c r="Z434"/>
  <c r="AA433"/>
  <c r="AB433" s="1"/>
  <c r="BC433" s="1"/>
  <c r="AF163" l="1"/>
  <c r="BA161"/>
  <c r="AZ161"/>
  <c r="BB161" s="1"/>
  <c r="Z435"/>
  <c r="AA434"/>
  <c r="AB434" s="1"/>
  <c r="BC434" s="1"/>
  <c r="F161" l="1"/>
  <c r="AO163"/>
  <c r="AP163" s="1"/>
  <c r="AQ163" s="1"/>
  <c r="AX163"/>
  <c r="AG163"/>
  <c r="Z436"/>
  <c r="AA435"/>
  <c r="AB435" s="1"/>
  <c r="BC435" s="1"/>
  <c r="AC164" l="1"/>
  <c r="AD164" s="1"/>
  <c r="AY162"/>
  <c r="Z437"/>
  <c r="AA436"/>
  <c r="AB436" s="1"/>
  <c r="BC436" s="1"/>
  <c r="BA162" l="1"/>
  <c r="AZ162"/>
  <c r="BB162" s="1"/>
  <c r="AF164"/>
  <c r="Z438"/>
  <c r="AA437"/>
  <c r="AB437" s="1"/>
  <c r="BC437" s="1"/>
  <c r="AO164" l="1"/>
  <c r="AP164" s="1"/>
  <c r="AQ164" s="1"/>
  <c r="AX164"/>
  <c r="F162"/>
  <c r="AG164"/>
  <c r="Z439"/>
  <c r="AA438"/>
  <c r="AB438" s="1"/>
  <c r="BC438" s="1"/>
  <c r="AY163" l="1"/>
  <c r="AC165"/>
  <c r="AD165" s="1"/>
  <c r="Z440"/>
  <c r="AA439"/>
  <c r="AB439" s="1"/>
  <c r="BC439" s="1"/>
  <c r="AF165" l="1"/>
  <c r="BA163"/>
  <c r="AZ163"/>
  <c r="BB163" s="1"/>
  <c r="Z441"/>
  <c r="AA440"/>
  <c r="AB440" s="1"/>
  <c r="BC440" s="1"/>
  <c r="F163" l="1"/>
  <c r="AO165"/>
  <c r="AP165" s="1"/>
  <c r="AQ165" s="1"/>
  <c r="AX165"/>
  <c r="AG165"/>
  <c r="Z442"/>
  <c r="AA441"/>
  <c r="AB441" s="1"/>
  <c r="BC441" s="1"/>
  <c r="AC166" l="1"/>
  <c r="AD166" s="1"/>
  <c r="AY164"/>
  <c r="Z443"/>
  <c r="AA442"/>
  <c r="AB442" s="1"/>
  <c r="BC442" s="1"/>
  <c r="BA164" l="1"/>
  <c r="AZ164"/>
  <c r="BB164" s="1"/>
  <c r="AF166"/>
  <c r="Z444"/>
  <c r="AA443"/>
  <c r="AB443" s="1"/>
  <c r="BC443" s="1"/>
  <c r="F164" l="1"/>
  <c r="AO166"/>
  <c r="AP166" s="1"/>
  <c r="AQ166" s="1"/>
  <c r="AX166"/>
  <c r="AG166"/>
  <c r="Z445"/>
  <c r="AA444"/>
  <c r="AB444" s="1"/>
  <c r="BC444" s="1"/>
  <c r="AC167" l="1"/>
  <c r="AD167" s="1"/>
  <c r="AY165"/>
  <c r="Z446"/>
  <c r="AA445"/>
  <c r="AB445" s="1"/>
  <c r="BC445" s="1"/>
  <c r="BA165" l="1"/>
  <c r="AZ165"/>
  <c r="BB165" s="1"/>
  <c r="AF167"/>
  <c r="Z447"/>
  <c r="AA446"/>
  <c r="AB446" s="1"/>
  <c r="BC446" s="1"/>
  <c r="AO167" l="1"/>
  <c r="AP167" s="1"/>
  <c r="AQ167" s="1"/>
  <c r="AX167"/>
  <c r="F165"/>
  <c r="AG167"/>
  <c r="Z448"/>
  <c r="AA447"/>
  <c r="AB447" s="1"/>
  <c r="BC447" s="1"/>
  <c r="AC168" l="1"/>
  <c r="AD168" s="1"/>
  <c r="AY166"/>
  <c r="Z449"/>
  <c r="AA448"/>
  <c r="AB448" s="1"/>
  <c r="BC448" s="1"/>
  <c r="AF168" l="1"/>
  <c r="BA166"/>
  <c r="AZ166"/>
  <c r="BB166" s="1"/>
  <c r="Z450"/>
  <c r="AA449"/>
  <c r="AB449" s="1"/>
  <c r="BC449" s="1"/>
  <c r="F166" l="1"/>
  <c r="AO168"/>
  <c r="AP168" s="1"/>
  <c r="AQ168" s="1"/>
  <c r="AX168"/>
  <c r="AG168"/>
  <c r="Z451"/>
  <c r="AA450"/>
  <c r="AB450" s="1"/>
  <c r="BC450" s="1"/>
  <c r="AC169" l="1"/>
  <c r="AD169" s="1"/>
  <c r="AY167"/>
  <c r="Z452"/>
  <c r="AA451"/>
  <c r="AB451" s="1"/>
  <c r="BC451" s="1"/>
  <c r="BA167" l="1"/>
  <c r="AZ167"/>
  <c r="BB167" s="1"/>
  <c r="AF169"/>
  <c r="Z453"/>
  <c r="AA452"/>
  <c r="AB452" s="1"/>
  <c r="BC452" s="1"/>
  <c r="F167" l="1"/>
  <c r="AO169"/>
  <c r="AP169" s="1"/>
  <c r="AQ169" s="1"/>
  <c r="AX169"/>
  <c r="AG169"/>
  <c r="Z454"/>
  <c r="AA453"/>
  <c r="AB453" s="1"/>
  <c r="BC453" s="1"/>
  <c r="AC170" l="1"/>
  <c r="AD170" s="1"/>
  <c r="AY168"/>
  <c r="Z455"/>
  <c r="AA454"/>
  <c r="AB454" s="1"/>
  <c r="BC454" s="1"/>
  <c r="BA168" l="1"/>
  <c r="AZ168"/>
  <c r="BB168" s="1"/>
  <c r="AF170"/>
  <c r="Z456"/>
  <c r="AA455"/>
  <c r="AB455" s="1"/>
  <c r="BC455" s="1"/>
  <c r="F168" l="1"/>
  <c r="AO170"/>
  <c r="AP170" s="1"/>
  <c r="AQ170" s="1"/>
  <c r="AX170"/>
  <c r="AG170"/>
  <c r="Z457"/>
  <c r="AA456"/>
  <c r="AB456" s="1"/>
  <c r="BC456" s="1"/>
  <c r="AC171" l="1"/>
  <c r="AD171" s="1"/>
  <c r="AY169"/>
  <c r="Z458"/>
  <c r="AA457"/>
  <c r="AB457" s="1"/>
  <c r="BC457" s="1"/>
  <c r="BA169" l="1"/>
  <c r="AZ169"/>
  <c r="BB169" s="1"/>
  <c r="AF171"/>
  <c r="Z459"/>
  <c r="AA458"/>
  <c r="AB458" s="1"/>
  <c r="BC458" s="1"/>
  <c r="F169" l="1"/>
  <c r="AO171"/>
  <c r="AP171" s="1"/>
  <c r="AQ171" s="1"/>
  <c r="AX171"/>
  <c r="AG171"/>
  <c r="Z460"/>
  <c r="AA459"/>
  <c r="AB459" s="1"/>
  <c r="BC459" s="1"/>
  <c r="AC172" l="1"/>
  <c r="AD172" s="1"/>
  <c r="AY170"/>
  <c r="Z461"/>
  <c r="AA460"/>
  <c r="AB460" s="1"/>
  <c r="BC460" s="1"/>
  <c r="BA170" l="1"/>
  <c r="AZ170"/>
  <c r="BB170" s="1"/>
  <c r="AF172"/>
  <c r="Z462"/>
  <c r="AA461"/>
  <c r="AB461" s="1"/>
  <c r="BC461" s="1"/>
  <c r="AO172" l="1"/>
  <c r="AP172" s="1"/>
  <c r="AQ172" s="1"/>
  <c r="AX172"/>
  <c r="F170"/>
  <c r="AG172"/>
  <c r="Z463"/>
  <c r="AA462"/>
  <c r="AB462" s="1"/>
  <c r="BC462" s="1"/>
  <c r="AC173" l="1"/>
  <c r="AD173" s="1"/>
  <c r="AY171"/>
  <c r="Z464"/>
  <c r="AA463"/>
  <c r="AB463" s="1"/>
  <c r="BC463" s="1"/>
  <c r="AF173" l="1"/>
  <c r="AG173" s="1"/>
  <c r="BA171"/>
  <c r="AZ171"/>
  <c r="BB171" s="1"/>
  <c r="Z465"/>
  <c r="AA464"/>
  <c r="AB464" s="1"/>
  <c r="BC464" s="1"/>
  <c r="F171" l="1"/>
  <c r="AO173"/>
  <c r="AP173" s="1"/>
  <c r="AQ173" s="1"/>
  <c r="AX173"/>
  <c r="Z466"/>
  <c r="AA465"/>
  <c r="AB465" s="1"/>
  <c r="BC465" s="1"/>
  <c r="AC174" l="1"/>
  <c r="AD174" s="1"/>
  <c r="AY172"/>
  <c r="Z467"/>
  <c r="AA466"/>
  <c r="AB466" s="1"/>
  <c r="BC466" s="1"/>
  <c r="AF174" l="1"/>
  <c r="BA172"/>
  <c r="AZ172"/>
  <c r="BB172" s="1"/>
  <c r="Z468"/>
  <c r="AA467"/>
  <c r="AB467" s="1"/>
  <c r="BC467" s="1"/>
  <c r="F172" l="1"/>
  <c r="AO174"/>
  <c r="AP174" s="1"/>
  <c r="AQ174" s="1"/>
  <c r="AX174"/>
  <c r="AG174"/>
  <c r="Z469"/>
  <c r="AA468"/>
  <c r="AB468" s="1"/>
  <c r="BC468" s="1"/>
  <c r="AC175" l="1"/>
  <c r="AD175" s="1"/>
  <c r="AY173"/>
  <c r="Z470"/>
  <c r="AA469"/>
  <c r="AB469" s="1"/>
  <c r="BC469" s="1"/>
  <c r="BA173" l="1"/>
  <c r="AZ173"/>
  <c r="BB173" s="1"/>
  <c r="AF175"/>
  <c r="Z471"/>
  <c r="AA470"/>
  <c r="AB470" s="1"/>
  <c r="BC470" s="1"/>
  <c r="AO175" l="1"/>
  <c r="AP175" s="1"/>
  <c r="AQ175" s="1"/>
  <c r="AX175"/>
  <c r="F173"/>
  <c r="AG175"/>
  <c r="Z472"/>
  <c r="AA471"/>
  <c r="AB471" s="1"/>
  <c r="BC471" s="1"/>
  <c r="AY174" l="1"/>
  <c r="AC176"/>
  <c r="AD176" s="1"/>
  <c r="Z473"/>
  <c r="AA472"/>
  <c r="AB472" s="1"/>
  <c r="BC472" s="1"/>
  <c r="AF176" l="1"/>
  <c r="AG176" s="1"/>
  <c r="BA174"/>
  <c r="AZ174"/>
  <c r="BB174" s="1"/>
  <c r="Z474"/>
  <c r="AA473"/>
  <c r="AB473" s="1"/>
  <c r="BC473" s="1"/>
  <c r="F174" l="1"/>
  <c r="AO176"/>
  <c r="AP176" s="1"/>
  <c r="AQ176" s="1"/>
  <c r="AX176"/>
  <c r="Z475"/>
  <c r="AA474"/>
  <c r="AB474" s="1"/>
  <c r="BC474" s="1"/>
  <c r="AC177" l="1"/>
  <c r="AD177" s="1"/>
  <c r="AY175"/>
  <c r="Z476"/>
  <c r="AA475"/>
  <c r="AB475" s="1"/>
  <c r="BC475" s="1"/>
  <c r="BA175" l="1"/>
  <c r="AZ175"/>
  <c r="BB175" s="1"/>
  <c r="AF177"/>
  <c r="Z477"/>
  <c r="AA476"/>
  <c r="AB476" s="1"/>
  <c r="BC476" s="1"/>
  <c r="F175" l="1"/>
  <c r="AO177"/>
  <c r="AP177" s="1"/>
  <c r="AQ177" s="1"/>
  <c r="AX177"/>
  <c r="AG177"/>
  <c r="Z478"/>
  <c r="AA477"/>
  <c r="AB477" s="1"/>
  <c r="BC477" s="1"/>
  <c r="AC178" l="1"/>
  <c r="AD178" s="1"/>
  <c r="AY176"/>
  <c r="Z479"/>
  <c r="AA478"/>
  <c r="AB478" s="1"/>
  <c r="BC478" s="1"/>
  <c r="AF178" l="1"/>
  <c r="BA176"/>
  <c r="AZ176"/>
  <c r="BB176" s="1"/>
  <c r="Z480"/>
  <c r="AA479"/>
  <c r="AB479" s="1"/>
  <c r="BC479" s="1"/>
  <c r="AO178" l="1"/>
  <c r="AP178" s="1"/>
  <c r="AQ178" s="1"/>
  <c r="AX178"/>
  <c r="AG178"/>
  <c r="F176"/>
  <c r="Z481"/>
  <c r="AA480"/>
  <c r="AB480" s="1"/>
  <c r="BC480" s="1"/>
  <c r="AC179" l="1"/>
  <c r="AD179" s="1"/>
  <c r="AY177"/>
  <c r="Z482"/>
  <c r="AA481"/>
  <c r="AB481" s="1"/>
  <c r="BC481" s="1"/>
  <c r="BA177" l="1"/>
  <c r="AZ177"/>
  <c r="BB177" s="1"/>
  <c r="AF179"/>
  <c r="Z483"/>
  <c r="AA482"/>
  <c r="AB482" s="1"/>
  <c r="BC482" s="1"/>
  <c r="F177" l="1"/>
  <c r="AO179"/>
  <c r="AP179" s="1"/>
  <c r="AQ179" s="1"/>
  <c r="AX179"/>
  <c r="AG179"/>
  <c r="Z484"/>
  <c r="AA483"/>
  <c r="AB483" s="1"/>
  <c r="BC483" s="1"/>
  <c r="AC180" l="1"/>
  <c r="AD180" s="1"/>
  <c r="AY178"/>
  <c r="Z485"/>
  <c r="AA484"/>
  <c r="AB484" s="1"/>
  <c r="BC484" s="1"/>
  <c r="BA178" l="1"/>
  <c r="AZ178"/>
  <c r="BB178" s="1"/>
  <c r="AF180"/>
  <c r="Z486"/>
  <c r="AA485"/>
  <c r="AB485" s="1"/>
  <c r="BC485" s="1"/>
  <c r="F178" l="1"/>
  <c r="AO180"/>
  <c r="AP180" s="1"/>
  <c r="AQ180" s="1"/>
  <c r="AX180"/>
  <c r="AG180"/>
  <c r="Z487"/>
  <c r="AA486"/>
  <c r="AB486" s="1"/>
  <c r="BC486" s="1"/>
  <c r="AC181" l="1"/>
  <c r="AD181" s="1"/>
  <c r="AY179"/>
  <c r="Z488"/>
  <c r="AA487"/>
  <c r="AB487" s="1"/>
  <c r="BC487" s="1"/>
  <c r="BA179" l="1"/>
  <c r="AZ179"/>
  <c r="BB179" s="1"/>
  <c r="AF181"/>
  <c r="Z489"/>
  <c r="AA488"/>
  <c r="AB488" s="1"/>
  <c r="BC488" s="1"/>
  <c r="F179" l="1"/>
  <c r="AO181"/>
  <c r="AP181" s="1"/>
  <c r="AQ181" s="1"/>
  <c r="AX181"/>
  <c r="AG181"/>
  <c r="Z490"/>
  <c r="AA489"/>
  <c r="AB489" s="1"/>
  <c r="BC489" s="1"/>
  <c r="AC182" l="1"/>
  <c r="AD182" s="1"/>
  <c r="AY180"/>
  <c r="Z491"/>
  <c r="AA490"/>
  <c r="AB490" s="1"/>
  <c r="BC490" s="1"/>
  <c r="BA180" l="1"/>
  <c r="AZ180"/>
  <c r="BB180" s="1"/>
  <c r="AF182"/>
  <c r="Z492"/>
  <c r="AA491"/>
  <c r="AB491" s="1"/>
  <c r="BC491" s="1"/>
  <c r="F180" l="1"/>
  <c r="AO182"/>
  <c r="AP182" s="1"/>
  <c r="AQ182" s="1"/>
  <c r="AX182"/>
  <c r="AG182"/>
  <c r="Z493"/>
  <c r="AA492"/>
  <c r="AB492" s="1"/>
  <c r="BC492" s="1"/>
  <c r="AC183" l="1"/>
  <c r="AD183" s="1"/>
  <c r="AY181"/>
  <c r="Z494"/>
  <c r="AA493"/>
  <c r="AB493" s="1"/>
  <c r="BC493" s="1"/>
  <c r="AF183" l="1"/>
  <c r="BA181"/>
  <c r="AZ181"/>
  <c r="BB181" s="1"/>
  <c r="Z495"/>
  <c r="AA494"/>
  <c r="AB494" s="1"/>
  <c r="BC494" s="1"/>
  <c r="F181" l="1"/>
  <c r="AO183"/>
  <c r="AP183" s="1"/>
  <c r="AQ183" s="1"/>
  <c r="AX183"/>
  <c r="AG183"/>
  <c r="Z496"/>
  <c r="AA495"/>
  <c r="AB495" s="1"/>
  <c r="BC495" s="1"/>
  <c r="AY182" l="1"/>
  <c r="AC184"/>
  <c r="AD184" s="1"/>
  <c r="Z497"/>
  <c r="AA496"/>
  <c r="AB496" s="1"/>
  <c r="BC496" s="1"/>
  <c r="BA182" l="1"/>
  <c r="AZ182"/>
  <c r="BB182" s="1"/>
  <c r="AF184"/>
  <c r="Z498"/>
  <c r="AA497"/>
  <c r="AB497" s="1"/>
  <c r="BC497" s="1"/>
  <c r="F182" l="1"/>
  <c r="AO184"/>
  <c r="AP184" s="1"/>
  <c r="AQ184" s="1"/>
  <c r="AX184"/>
  <c r="AG184"/>
  <c r="Z499"/>
  <c r="AA498"/>
  <c r="AB498" s="1"/>
  <c r="BC498" s="1"/>
  <c r="AC185" l="1"/>
  <c r="AD185" s="1"/>
  <c r="AY183"/>
  <c r="Z500"/>
  <c r="AA499"/>
  <c r="AB499" s="1"/>
  <c r="BC499" s="1"/>
  <c r="AF185" l="1"/>
  <c r="BA183"/>
  <c r="AZ183"/>
  <c r="BB183" s="1"/>
  <c r="Z501"/>
  <c r="AA500"/>
  <c r="AB500" s="1"/>
  <c r="BC500" s="1"/>
  <c r="F183" l="1"/>
  <c r="AO185"/>
  <c r="AP185" s="1"/>
  <c r="AQ185" s="1"/>
  <c r="AX185"/>
  <c r="AG185"/>
  <c r="Z502"/>
  <c r="AA501"/>
  <c r="AB501" s="1"/>
  <c r="BC501" s="1"/>
  <c r="AC186" l="1"/>
  <c r="AD186" s="1"/>
  <c r="AY184"/>
  <c r="Z503"/>
  <c r="AA502"/>
  <c r="AB502" s="1"/>
  <c r="BC502" s="1"/>
  <c r="AF186" l="1"/>
  <c r="AG186" s="1"/>
  <c r="BA184"/>
  <c r="AZ184"/>
  <c r="BB184" s="1"/>
  <c r="Z504"/>
  <c r="AA503"/>
  <c r="AB503" s="1"/>
  <c r="BC503" s="1"/>
  <c r="F184" l="1"/>
  <c r="AO186"/>
  <c r="AP186" s="1"/>
  <c r="AQ186" s="1"/>
  <c r="AX186"/>
  <c r="Z505"/>
  <c r="AA504"/>
  <c r="AB504" s="1"/>
  <c r="BC504" s="1"/>
  <c r="AC187" l="1"/>
  <c r="AD187" s="1"/>
  <c r="AY185"/>
  <c r="Z506"/>
  <c r="AA505"/>
  <c r="AB505" s="1"/>
  <c r="BC505" s="1"/>
  <c r="AF187" l="1"/>
  <c r="AG187" s="1"/>
  <c r="BA185"/>
  <c r="AZ185"/>
  <c r="BB185" s="1"/>
  <c r="Z507"/>
  <c r="AA506"/>
  <c r="AB506" s="1"/>
  <c r="BC506" s="1"/>
  <c r="F185" l="1"/>
  <c r="AO187"/>
  <c r="AP187" s="1"/>
  <c r="AQ187" s="1"/>
  <c r="AX187"/>
  <c r="Z508"/>
  <c r="AA507"/>
  <c r="AB507" s="1"/>
  <c r="BC507" s="1"/>
  <c r="AC188" l="1"/>
  <c r="AD188" s="1"/>
  <c r="AY186"/>
  <c r="Z509"/>
  <c r="AA508"/>
  <c r="AB508" s="1"/>
  <c r="BC508" s="1"/>
  <c r="BA186" l="1"/>
  <c r="AZ186"/>
  <c r="BB186" s="1"/>
  <c r="AF188"/>
  <c r="Z510"/>
  <c r="AA509"/>
  <c r="AB509" s="1"/>
  <c r="BC509" s="1"/>
  <c r="F186" l="1"/>
  <c r="AO188"/>
  <c r="AP188" s="1"/>
  <c r="AQ188" s="1"/>
  <c r="AX188"/>
  <c r="AG188"/>
  <c r="Z511"/>
  <c r="AA510"/>
  <c r="AB510" s="1"/>
  <c r="BC510" s="1"/>
  <c r="AC189" l="1"/>
  <c r="AD189" s="1"/>
  <c r="AY187"/>
  <c r="Z512"/>
  <c r="AA511"/>
  <c r="AB511" s="1"/>
  <c r="BC511" s="1"/>
  <c r="BA187" l="1"/>
  <c r="AZ187"/>
  <c r="BB187" s="1"/>
  <c r="AF189"/>
  <c r="Z513"/>
  <c r="AA512"/>
  <c r="AB512" s="1"/>
  <c r="BC512" s="1"/>
  <c r="F187" l="1"/>
  <c r="AO189"/>
  <c r="AP189" s="1"/>
  <c r="AQ189" s="1"/>
  <c r="AX189"/>
  <c r="AG189"/>
  <c r="Z514"/>
  <c r="AA513"/>
  <c r="AB513" s="1"/>
  <c r="BC513" s="1"/>
  <c r="AC190" l="1"/>
  <c r="AD190" s="1"/>
  <c r="AY188"/>
  <c r="Z515"/>
  <c r="AA514"/>
  <c r="AB514" s="1"/>
  <c r="BC514" s="1"/>
  <c r="BA188" l="1"/>
  <c r="AZ188"/>
  <c r="BB188" s="1"/>
  <c r="AF190"/>
  <c r="Z516"/>
  <c r="AA515"/>
  <c r="AB515" s="1"/>
  <c r="BC515" s="1"/>
  <c r="F188" l="1"/>
  <c r="AO190"/>
  <c r="AP190" s="1"/>
  <c r="AQ190" s="1"/>
  <c r="AX190"/>
  <c r="AG190"/>
  <c r="Z517"/>
  <c r="AA516"/>
  <c r="AB516" s="1"/>
  <c r="BC516" s="1"/>
  <c r="AY189" l="1"/>
  <c r="AC191"/>
  <c r="AD191" s="1"/>
  <c r="Z518"/>
  <c r="AA517"/>
  <c r="AB517" s="1"/>
  <c r="BC517" s="1"/>
  <c r="AF191" l="1"/>
  <c r="BA189"/>
  <c r="AZ189"/>
  <c r="BB189" s="1"/>
  <c r="Z519"/>
  <c r="AA518"/>
  <c r="AB518" s="1"/>
  <c r="BC518" s="1"/>
  <c r="F189" l="1"/>
  <c r="AO191"/>
  <c r="AP191" s="1"/>
  <c r="AQ191" s="1"/>
  <c r="AX191"/>
  <c r="AG191"/>
  <c r="Z520"/>
  <c r="AA519"/>
  <c r="AB519" s="1"/>
  <c r="BC519" s="1"/>
  <c r="AC192" l="1"/>
  <c r="AD192" s="1"/>
  <c r="AY190"/>
  <c r="Z521"/>
  <c r="AA520"/>
  <c r="AB520" s="1"/>
  <c r="BC520" s="1"/>
  <c r="BA190" l="1"/>
  <c r="AZ190"/>
  <c r="BB190" s="1"/>
  <c r="AF192"/>
  <c r="Z522"/>
  <c r="AA521"/>
  <c r="AB521" s="1"/>
  <c r="BC521" s="1"/>
  <c r="AO192" l="1"/>
  <c r="AP192" s="1"/>
  <c r="AQ192" s="1"/>
  <c r="AX192"/>
  <c r="F190"/>
  <c r="AG192"/>
  <c r="Z523"/>
  <c r="AA522"/>
  <c r="AB522" s="1"/>
  <c r="BC522" s="1"/>
  <c r="AY191" l="1"/>
  <c r="AC193"/>
  <c r="AD193" s="1"/>
  <c r="Z524"/>
  <c r="AA523"/>
  <c r="AB523" s="1"/>
  <c r="BC523" s="1"/>
  <c r="AF193" l="1"/>
  <c r="BA191"/>
  <c r="AZ191"/>
  <c r="BB191" s="1"/>
  <c r="Z525"/>
  <c r="AA525" s="1"/>
  <c r="AB525" s="1"/>
  <c r="BC525" s="1"/>
  <c r="AA524"/>
  <c r="AB524" s="1"/>
  <c r="BC524" s="1"/>
  <c r="F191" l="1"/>
  <c r="AO193"/>
  <c r="AP193" s="1"/>
  <c r="AQ193" s="1"/>
  <c r="AX193"/>
  <c r="AG193"/>
  <c r="AC194" l="1"/>
  <c r="AD194" s="1"/>
  <c r="AY192"/>
  <c r="AF194" l="1"/>
  <c r="AG194" s="1"/>
  <c r="BA192"/>
  <c r="F192" s="1"/>
  <c r="AZ192"/>
  <c r="BB192" s="1"/>
  <c r="AO194" l="1"/>
  <c r="AP194" s="1"/>
  <c r="AQ194" s="1"/>
  <c r="AX194"/>
  <c r="AC195" l="1"/>
  <c r="AD195" s="1"/>
  <c r="AY193"/>
  <c r="AF195" l="1"/>
  <c r="BA193"/>
  <c r="AZ193"/>
  <c r="BB193" s="1"/>
  <c r="AO195" l="1"/>
  <c r="AP195" s="1"/>
  <c r="AQ195" s="1"/>
  <c r="AX195"/>
  <c r="AG195"/>
  <c r="F193"/>
  <c r="AC196" l="1"/>
  <c r="AD196" s="1"/>
  <c r="AY194"/>
  <c r="AF196" l="1"/>
  <c r="AG196" s="1"/>
  <c r="BA194"/>
  <c r="AZ194"/>
  <c r="BB194" s="1"/>
  <c r="F194" l="1"/>
  <c r="AO196"/>
  <c r="AP196" s="1"/>
  <c r="AQ196" s="1"/>
  <c r="AX196"/>
  <c r="AC197" l="1"/>
  <c r="AD197" s="1"/>
  <c r="AY195"/>
  <c r="AF197" l="1"/>
  <c r="BA195"/>
  <c r="F195" s="1"/>
  <c r="AZ195"/>
  <c r="BB195" s="1"/>
  <c r="AO197" l="1"/>
  <c r="AP197" s="1"/>
  <c r="AQ197" s="1"/>
  <c r="AX197"/>
  <c r="AG197"/>
  <c r="AC198" l="1"/>
  <c r="AD198" s="1"/>
  <c r="AY196"/>
  <c r="AF198" l="1"/>
  <c r="AG198" s="1"/>
  <c r="BA196"/>
  <c r="F196" s="1"/>
  <c r="AZ196"/>
  <c r="BB196" s="1"/>
  <c r="AO198" l="1"/>
  <c r="AP198" s="1"/>
  <c r="AQ198" s="1"/>
  <c r="AX198"/>
  <c r="AC199" l="1"/>
  <c r="AD199" s="1"/>
  <c r="AY197"/>
  <c r="AF199" l="1"/>
  <c r="BA197"/>
  <c r="F197" s="1"/>
  <c r="AZ197"/>
  <c r="BB197" s="1"/>
  <c r="AO199" l="1"/>
  <c r="AP199" s="1"/>
  <c r="AQ199" s="1"/>
  <c r="AX199"/>
  <c r="AG199"/>
  <c r="AC200" l="1"/>
  <c r="AD200" s="1"/>
  <c r="AY198"/>
  <c r="AF200" l="1"/>
  <c r="BA198"/>
  <c r="F198" s="1"/>
  <c r="AZ198"/>
  <c r="BB198" s="1"/>
  <c r="AO200" l="1"/>
  <c r="AP200" s="1"/>
  <c r="AQ200" s="1"/>
  <c r="AX200"/>
  <c r="AG200"/>
  <c r="AC201" l="1"/>
  <c r="AD201" s="1"/>
  <c r="AY199"/>
  <c r="AF201" l="1"/>
  <c r="BA199"/>
  <c r="F199" s="1"/>
  <c r="AZ199"/>
  <c r="BB199" s="1"/>
  <c r="AO201" l="1"/>
  <c r="AP201" s="1"/>
  <c r="AQ201" s="1"/>
  <c r="AX201"/>
  <c r="AG201"/>
  <c r="AC202" l="1"/>
  <c r="AD202" s="1"/>
  <c r="AY200"/>
  <c r="AF202" l="1"/>
  <c r="BA200"/>
  <c r="AZ200"/>
  <c r="BB200" s="1"/>
  <c r="F200" l="1"/>
  <c r="AO202"/>
  <c r="AP202" s="1"/>
  <c r="AQ202" s="1"/>
  <c r="AX202"/>
  <c r="AG202"/>
  <c r="AC203" l="1"/>
  <c r="AD203" s="1"/>
  <c r="AY201"/>
  <c r="AF203" l="1"/>
  <c r="BA201"/>
  <c r="F201" s="1"/>
  <c r="AZ201"/>
  <c r="BB201" s="1"/>
  <c r="AO203" l="1"/>
  <c r="AP203" s="1"/>
  <c r="AQ203" s="1"/>
  <c r="AX203"/>
  <c r="AG203"/>
  <c r="AC204" l="1"/>
  <c r="AD204" s="1"/>
  <c r="AY202"/>
  <c r="AF204" l="1"/>
  <c r="BA202"/>
  <c r="F202" s="1"/>
  <c r="AZ202"/>
  <c r="BB202" s="1"/>
  <c r="AO204" l="1"/>
  <c r="AP204" s="1"/>
  <c r="AQ204" s="1"/>
  <c r="AX204"/>
  <c r="AG204"/>
  <c r="AC205" l="1"/>
  <c r="AD205" s="1"/>
  <c r="AY203"/>
  <c r="AF205" l="1"/>
  <c r="BA203"/>
  <c r="F203" s="1"/>
  <c r="AZ203"/>
  <c r="BB203" s="1"/>
  <c r="AO205" l="1"/>
  <c r="AP205" s="1"/>
  <c r="AQ205" s="1"/>
  <c r="AX205"/>
  <c r="AG205"/>
  <c r="AC206" l="1"/>
  <c r="AD206" s="1"/>
  <c r="AY204"/>
  <c r="AF206" l="1"/>
  <c r="BA204"/>
  <c r="F204" s="1"/>
  <c r="AZ204"/>
  <c r="BB204" s="1"/>
  <c r="AO206" l="1"/>
  <c r="AP206" s="1"/>
  <c r="AQ206" s="1"/>
  <c r="AX206"/>
  <c r="AG206"/>
  <c r="AC207" l="1"/>
  <c r="AD207" s="1"/>
  <c r="AY205"/>
  <c r="AF207" l="1"/>
  <c r="AG207" s="1"/>
  <c r="BA205"/>
  <c r="AZ205"/>
  <c r="BB205" s="1"/>
  <c r="F205" l="1"/>
  <c r="AO207"/>
  <c r="AP207" s="1"/>
  <c r="AQ207" s="1"/>
  <c r="AX207"/>
  <c r="AC208" l="1"/>
  <c r="AD208" s="1"/>
  <c r="AY206"/>
  <c r="AF208" l="1"/>
  <c r="BA206"/>
  <c r="F206" s="1"/>
  <c r="AZ206"/>
  <c r="BB206" s="1"/>
  <c r="AO208" l="1"/>
  <c r="AP208" s="1"/>
  <c r="AQ208" s="1"/>
  <c r="AX208"/>
  <c r="AG208"/>
  <c r="AC209" l="1"/>
  <c r="AD209" s="1"/>
  <c r="AY207"/>
  <c r="AF209" l="1"/>
  <c r="BA207"/>
  <c r="F207" s="1"/>
  <c r="AZ207"/>
  <c r="BB207" s="1"/>
  <c r="AO209" l="1"/>
  <c r="AP209" s="1"/>
  <c r="AQ209" s="1"/>
  <c r="AX209"/>
  <c r="AG209"/>
  <c r="AC210" l="1"/>
  <c r="AD210" s="1"/>
  <c r="AY208"/>
  <c r="AF210" l="1"/>
  <c r="BA208"/>
  <c r="F208" s="1"/>
  <c r="AZ208"/>
  <c r="BB208" s="1"/>
  <c r="AO210" l="1"/>
  <c r="AP210" s="1"/>
  <c r="AQ210" s="1"/>
  <c r="AX210"/>
  <c r="AG210"/>
  <c r="AC211" l="1"/>
  <c r="AD211" s="1"/>
  <c r="AY209"/>
  <c r="AF211" l="1"/>
  <c r="BA209"/>
  <c r="F209" s="1"/>
  <c r="AZ209"/>
  <c r="BB209" s="1"/>
  <c r="AO211" l="1"/>
  <c r="AP211" s="1"/>
  <c r="AQ211" s="1"/>
  <c r="AX211"/>
  <c r="AG211"/>
  <c r="AC212" l="1"/>
  <c r="AD212" s="1"/>
  <c r="AY210"/>
  <c r="AF212" l="1"/>
  <c r="AG212" s="1"/>
  <c r="BA210"/>
  <c r="F210" s="1"/>
  <c r="AZ210"/>
  <c r="BB210" s="1"/>
  <c r="AO212" l="1"/>
  <c r="AP212" s="1"/>
  <c r="AQ212" s="1"/>
  <c r="AX212"/>
  <c r="AC213" l="1"/>
  <c r="AD213" s="1"/>
  <c r="AY211"/>
  <c r="AF213" l="1"/>
  <c r="BA211"/>
  <c r="F211" s="1"/>
  <c r="AZ211"/>
  <c r="BB211" s="1"/>
  <c r="AO213" l="1"/>
  <c r="AP213" s="1"/>
  <c r="AQ213" s="1"/>
  <c r="AX213"/>
  <c r="AG213"/>
  <c r="AC214" l="1"/>
  <c r="AD214" s="1"/>
  <c r="AY212"/>
  <c r="AF214" l="1"/>
  <c r="BA212"/>
  <c r="F212" s="1"/>
  <c r="AZ212"/>
  <c r="BB212" s="1"/>
  <c r="AO214" l="1"/>
  <c r="AP214" s="1"/>
  <c r="AQ214" s="1"/>
  <c r="AX214"/>
  <c r="AG214"/>
  <c r="AC215" l="1"/>
  <c r="AD215" s="1"/>
  <c r="AY213"/>
  <c r="BA213" l="1"/>
  <c r="AZ213"/>
  <c r="BB213" s="1"/>
  <c r="AF215"/>
  <c r="F213" l="1"/>
  <c r="AO215"/>
  <c r="AP215" s="1"/>
  <c r="AQ215" s="1"/>
  <c r="AX215"/>
  <c r="AG215"/>
  <c r="AC216" l="1"/>
  <c r="AD216" s="1"/>
  <c r="AY214"/>
  <c r="AF216" l="1"/>
  <c r="BA214"/>
  <c r="F214" s="1"/>
  <c r="AZ214"/>
  <c r="BB214" s="1"/>
  <c r="AO216" l="1"/>
  <c r="AP216" s="1"/>
  <c r="AQ216" s="1"/>
  <c r="AX216"/>
  <c r="AG216"/>
  <c r="AC217" l="1"/>
  <c r="AD217" s="1"/>
  <c r="AY215"/>
  <c r="AF217" l="1"/>
  <c r="BA215"/>
  <c r="AZ215"/>
  <c r="BB215" s="1"/>
  <c r="F215" l="1"/>
  <c r="AO217"/>
  <c r="AP217" s="1"/>
  <c r="AQ217" s="1"/>
  <c r="AX217"/>
  <c r="AG217"/>
  <c r="AC218" l="1"/>
  <c r="AD218" s="1"/>
  <c r="AY216"/>
  <c r="AF218" l="1"/>
  <c r="BA216"/>
  <c r="AZ216"/>
  <c r="BB216" s="1"/>
  <c r="F216" l="1"/>
  <c r="AO218"/>
  <c r="AP218" s="1"/>
  <c r="AQ218" s="1"/>
  <c r="AX218"/>
  <c r="AG218"/>
  <c r="AY217" l="1"/>
  <c r="AC219"/>
  <c r="AD219" s="1"/>
  <c r="BA217" l="1"/>
  <c r="AZ217"/>
  <c r="BB217" s="1"/>
  <c r="AF219"/>
  <c r="F217" l="1"/>
  <c r="AO219"/>
  <c r="AP219" s="1"/>
  <c r="AQ219" s="1"/>
  <c r="AX219"/>
  <c r="AG219"/>
  <c r="AY218" l="1"/>
  <c r="AC220"/>
  <c r="AD220" s="1"/>
  <c r="BA218" l="1"/>
  <c r="AZ218"/>
  <c r="BB218" s="1"/>
  <c r="AF220"/>
  <c r="F218" l="1"/>
  <c r="AO220"/>
  <c r="AP220" s="1"/>
  <c r="AQ220" s="1"/>
  <c r="AX220"/>
  <c r="AG220"/>
  <c r="AC221" l="1"/>
  <c r="AD221" s="1"/>
  <c r="AF221" s="1"/>
  <c r="AY219"/>
  <c r="AG221" l="1"/>
  <c r="AO221"/>
  <c r="AP221" s="1"/>
  <c r="AQ221" s="1"/>
  <c r="BA219"/>
  <c r="F219" s="1"/>
  <c r="AZ219"/>
  <c r="BB219" s="1"/>
  <c r="AX221"/>
  <c r="AY220" l="1"/>
  <c r="AC222"/>
  <c r="AD222" s="1"/>
  <c r="AF222" s="1"/>
  <c r="BA220" l="1"/>
  <c r="AZ220"/>
  <c r="BB220" s="1"/>
  <c r="AG222"/>
  <c r="AO222"/>
  <c r="AP222" s="1"/>
  <c r="AQ222" s="1"/>
  <c r="AX222"/>
  <c r="F220" l="1"/>
  <c r="AY221"/>
  <c r="AC223"/>
  <c r="AD223" s="1"/>
  <c r="AF223" s="1"/>
  <c r="AG223" l="1"/>
  <c r="AO223"/>
  <c r="AP223" s="1"/>
  <c r="AQ223" s="1"/>
  <c r="BA221"/>
  <c r="AZ221"/>
  <c r="BB221" s="1"/>
  <c r="AX223"/>
  <c r="F221" l="1"/>
  <c r="AC224"/>
  <c r="AD224" s="1"/>
  <c r="AF224" s="1"/>
  <c r="AY222"/>
  <c r="BA222" l="1"/>
  <c r="AZ222"/>
  <c r="BB222" s="1"/>
  <c r="AG224"/>
  <c r="AO224"/>
  <c r="AP224" s="1"/>
  <c r="AQ224" s="1"/>
  <c r="AX224"/>
  <c r="F222" l="1"/>
  <c r="AY223"/>
  <c r="AC225"/>
  <c r="AD225" s="1"/>
  <c r="AF225" s="1"/>
  <c r="AG225" l="1"/>
  <c r="AO225"/>
  <c r="AP225" s="1"/>
  <c r="AQ225" s="1"/>
  <c r="BA223"/>
  <c r="AZ223"/>
  <c r="BB223" s="1"/>
  <c r="AX225"/>
  <c r="F223" l="1"/>
  <c r="AY224"/>
  <c r="AC226"/>
  <c r="AD226" s="1"/>
  <c r="AF226" s="1"/>
  <c r="AG226" l="1"/>
  <c r="AO226"/>
  <c r="AP226" s="1"/>
  <c r="AQ226" s="1"/>
  <c r="BA224"/>
  <c r="AZ224"/>
  <c r="BB224" s="1"/>
  <c r="AX226"/>
  <c r="F224" l="1"/>
  <c r="AC227"/>
  <c r="AD227" s="1"/>
  <c r="AF227" s="1"/>
  <c r="AY225"/>
  <c r="AG227" l="1"/>
  <c r="AO227"/>
  <c r="AP227" s="1"/>
  <c r="AQ227" s="1"/>
  <c r="BA225"/>
  <c r="AZ225"/>
  <c r="BB225" s="1"/>
  <c r="AX227"/>
  <c r="F225" l="1"/>
  <c r="AY226"/>
  <c r="AC228"/>
  <c r="AD228" s="1"/>
  <c r="AF228" s="1"/>
  <c r="BA226" l="1"/>
  <c r="AZ226"/>
  <c r="BB226" s="1"/>
  <c r="AG228"/>
  <c r="AO228"/>
  <c r="AP228" s="1"/>
  <c r="AQ228" s="1"/>
  <c r="AX228"/>
  <c r="AY227" l="1"/>
  <c r="F226"/>
  <c r="AC229"/>
  <c r="AD229" s="1"/>
  <c r="AF229" s="1"/>
  <c r="BA227" l="1"/>
  <c r="AZ227"/>
  <c r="BB227" s="1"/>
  <c r="AG229"/>
  <c r="AO229"/>
  <c r="AP229" s="1"/>
  <c r="AQ229" s="1"/>
  <c r="AX229"/>
  <c r="F227" l="1"/>
  <c r="AY228"/>
  <c r="AC230"/>
  <c r="AD230" s="1"/>
  <c r="AF230" s="1"/>
  <c r="AG230" l="1"/>
  <c r="AO230"/>
  <c r="AP230" s="1"/>
  <c r="AQ230" s="1"/>
  <c r="AX230"/>
  <c r="BA228"/>
  <c r="AZ228"/>
  <c r="BB228" s="1"/>
  <c r="AY229" l="1"/>
  <c r="AC231"/>
  <c r="AD231" s="1"/>
  <c r="AF231" s="1"/>
  <c r="AX231" s="1"/>
  <c r="F228"/>
  <c r="AY230" l="1"/>
  <c r="BA229"/>
  <c r="AZ229"/>
  <c r="BB229" s="1"/>
  <c r="AG231"/>
  <c r="AO231"/>
  <c r="AP231" s="1"/>
  <c r="AQ231" s="1"/>
  <c r="F229" l="1"/>
  <c r="BA230"/>
  <c r="AZ230"/>
  <c r="BB230" s="1"/>
  <c r="AC232"/>
  <c r="AD232" s="1"/>
  <c r="AF232" s="1"/>
  <c r="F230" l="1"/>
  <c r="AG232"/>
  <c r="AO232"/>
  <c r="AP232" s="1"/>
  <c r="AQ232" s="1"/>
  <c r="AX232"/>
  <c r="AY231" s="1"/>
  <c r="AC233" l="1"/>
  <c r="AD233" s="1"/>
  <c r="AF233" s="1"/>
  <c r="AZ231"/>
  <c r="BB231" s="1"/>
  <c r="BA231"/>
  <c r="AG233" l="1"/>
  <c r="AO233"/>
  <c r="AP233" s="1"/>
  <c r="AQ233" s="1"/>
  <c r="AX233"/>
  <c r="AY232" s="1"/>
  <c r="AZ232" s="1"/>
  <c r="BB232" s="1"/>
  <c r="F231"/>
  <c r="BA232" l="1"/>
  <c r="F232" s="1"/>
  <c r="AC234"/>
  <c r="AD234" s="1"/>
  <c r="AF234" s="1"/>
  <c r="AX234" s="1"/>
  <c r="AG234" l="1"/>
  <c r="AO234"/>
  <c r="AP234" s="1"/>
  <c r="AQ234" s="1"/>
  <c r="AY233"/>
  <c r="AC235" l="1"/>
  <c r="AD235" s="1"/>
  <c r="AF235" s="1"/>
  <c r="BA233"/>
  <c r="AZ233"/>
  <c r="BB233" s="1"/>
  <c r="AG235" l="1"/>
  <c r="AO235"/>
  <c r="AP235" s="1"/>
  <c r="AQ235" s="1"/>
  <c r="AC236" s="1"/>
  <c r="AX235"/>
  <c r="F233"/>
  <c r="AD236" l="1"/>
  <c r="AY234"/>
  <c r="AF236" l="1"/>
  <c r="BA234"/>
  <c r="AZ234"/>
  <c r="BB234" s="1"/>
  <c r="AG236" l="1"/>
  <c r="AO236"/>
  <c r="AP236" s="1"/>
  <c r="AQ236" s="1"/>
  <c r="F234"/>
  <c r="AX236"/>
  <c r="AC237" l="1"/>
  <c r="AD237" s="1"/>
  <c r="AY235"/>
  <c r="AF237" l="1"/>
  <c r="BA235"/>
  <c r="AZ235"/>
  <c r="BB235" s="1"/>
  <c r="AG237" l="1"/>
  <c r="AO237"/>
  <c r="AP237" s="1"/>
  <c r="AQ237" s="1"/>
  <c r="F235"/>
  <c r="AX237"/>
  <c r="AC238" l="1"/>
  <c r="AD238" s="1"/>
  <c r="AY236"/>
  <c r="AF238" l="1"/>
  <c r="BA236"/>
  <c r="AZ236"/>
  <c r="BB236" s="1"/>
  <c r="AG238" l="1"/>
  <c r="AO238"/>
  <c r="AP238" s="1"/>
  <c r="AQ238" s="1"/>
  <c r="F236"/>
  <c r="AX238"/>
  <c r="AC239" l="1"/>
  <c r="AD239" s="1"/>
  <c r="AY237"/>
  <c r="AF239" l="1"/>
  <c r="BA237"/>
  <c r="AZ237"/>
  <c r="BB237" s="1"/>
  <c r="AG239" l="1"/>
  <c r="AO239"/>
  <c r="AP239" s="1"/>
  <c r="AQ239" s="1"/>
  <c r="F237"/>
  <c r="AX239"/>
  <c r="AC240" l="1"/>
  <c r="AD240" s="1"/>
  <c r="AY238"/>
  <c r="AF240" l="1"/>
  <c r="BA238"/>
  <c r="AZ238"/>
  <c r="BB238" s="1"/>
  <c r="AG240" l="1"/>
  <c r="AO240"/>
  <c r="AP240" s="1"/>
  <c r="AQ240" s="1"/>
  <c r="F238"/>
  <c r="AX240"/>
  <c r="AC241" l="1"/>
  <c r="AD241" s="1"/>
  <c r="AY239"/>
  <c r="AF241" l="1"/>
  <c r="BA239"/>
  <c r="AZ239"/>
  <c r="BB239" s="1"/>
  <c r="AG241" l="1"/>
  <c r="AO241"/>
  <c r="AP241" s="1"/>
  <c r="AQ241" s="1"/>
  <c r="F239"/>
  <c r="AX241"/>
  <c r="AC242" l="1"/>
  <c r="AD242" s="1"/>
  <c r="AY240"/>
  <c r="AF242" l="1"/>
  <c r="BA240"/>
  <c r="AZ240"/>
  <c r="BB240" s="1"/>
  <c r="AG242" l="1"/>
  <c r="AO242"/>
  <c r="AP242" s="1"/>
  <c r="AQ242" s="1"/>
  <c r="F240"/>
  <c r="AX242"/>
  <c r="AC243" l="1"/>
  <c r="AD243" s="1"/>
  <c r="AY241"/>
  <c r="AF243" l="1"/>
  <c r="BA241"/>
  <c r="AZ241"/>
  <c r="BB241" s="1"/>
  <c r="AG243" l="1"/>
  <c r="AO243"/>
  <c r="AP243" s="1"/>
  <c r="AQ243" s="1"/>
  <c r="F241"/>
  <c r="AX243"/>
  <c r="AC244" l="1"/>
  <c r="AD244" s="1"/>
  <c r="AY242"/>
  <c r="AF244" l="1"/>
  <c r="BA242"/>
  <c r="AZ242"/>
  <c r="BB242" s="1"/>
  <c r="AG244" l="1"/>
  <c r="AO244"/>
  <c r="AP244" s="1"/>
  <c r="AQ244" s="1"/>
  <c r="F242"/>
  <c r="AX244"/>
  <c r="AC245" l="1"/>
  <c r="AD245" s="1"/>
  <c r="AY243"/>
  <c r="AF245" l="1"/>
  <c r="BA243"/>
  <c r="AZ243"/>
  <c r="BB243" s="1"/>
  <c r="AG245" l="1"/>
  <c r="AO245"/>
  <c r="AP245" s="1"/>
  <c r="AQ245" s="1"/>
  <c r="F243"/>
  <c r="AX245"/>
  <c r="AC246" l="1"/>
  <c r="AD246" s="1"/>
  <c r="AY244"/>
  <c r="AF246" l="1"/>
  <c r="BA244"/>
  <c r="AZ244"/>
  <c r="BB244" s="1"/>
  <c r="AG246" l="1"/>
  <c r="AO246"/>
  <c r="AP246" s="1"/>
  <c r="AQ246" s="1"/>
  <c r="F244"/>
  <c r="AX246"/>
  <c r="AC247" l="1"/>
  <c r="AD247" s="1"/>
  <c r="AY245"/>
  <c r="AF247" l="1"/>
  <c r="BA245"/>
  <c r="AZ245"/>
  <c r="BB245" s="1"/>
  <c r="AG247" l="1"/>
  <c r="AO247"/>
  <c r="AP247" s="1"/>
  <c r="AQ247" s="1"/>
  <c r="F245"/>
  <c r="AX247"/>
  <c r="AC248" l="1"/>
  <c r="AD248" s="1"/>
  <c r="AY246"/>
  <c r="AF248" l="1"/>
  <c r="BA246"/>
  <c r="AZ246"/>
  <c r="BB246" s="1"/>
  <c r="AG248" l="1"/>
  <c r="AO248"/>
  <c r="AP248" s="1"/>
  <c r="AQ248" s="1"/>
  <c r="F246"/>
  <c r="AX248"/>
  <c r="AC249" l="1"/>
  <c r="AD249" s="1"/>
  <c r="AY247"/>
  <c r="AF249" l="1"/>
  <c r="BA247"/>
  <c r="AZ247"/>
  <c r="BB247" s="1"/>
  <c r="AG249" l="1"/>
  <c r="AO249"/>
  <c r="AP249" s="1"/>
  <c r="AQ249" s="1"/>
  <c r="F247"/>
  <c r="AX249"/>
  <c r="AC250" l="1"/>
  <c r="AD250" s="1"/>
  <c r="AY248"/>
  <c r="AF250" l="1"/>
  <c r="BA248"/>
  <c r="AZ248"/>
  <c r="BB248" s="1"/>
  <c r="AG250" l="1"/>
  <c r="AO250"/>
  <c r="AP250" s="1"/>
  <c r="AQ250" s="1"/>
  <c r="F248"/>
  <c r="AX250"/>
  <c r="AC251" l="1"/>
  <c r="AD251" s="1"/>
  <c r="AY249"/>
  <c r="AF251" l="1"/>
  <c r="BA249"/>
  <c r="AZ249"/>
  <c r="BB249" s="1"/>
  <c r="AG251" l="1"/>
  <c r="AO251"/>
  <c r="AP251" s="1"/>
  <c r="AQ251" s="1"/>
  <c r="F249"/>
  <c r="AX251"/>
  <c r="AC252" l="1"/>
  <c r="AD252" s="1"/>
  <c r="AY250"/>
  <c r="AF252" l="1"/>
  <c r="BA250"/>
  <c r="AZ250"/>
  <c r="BB250" s="1"/>
  <c r="AG252" l="1"/>
  <c r="AO252"/>
  <c r="AP252" s="1"/>
  <c r="AQ252" s="1"/>
  <c r="F250"/>
  <c r="AX252"/>
  <c r="AC253" l="1"/>
  <c r="AD253" s="1"/>
  <c r="AY251"/>
  <c r="AF253" l="1"/>
  <c r="BA251"/>
  <c r="AZ251"/>
  <c r="BB251" s="1"/>
  <c r="AG253" l="1"/>
  <c r="AO253"/>
  <c r="AP253" s="1"/>
  <c r="AQ253" s="1"/>
  <c r="F251"/>
  <c r="AX253"/>
  <c r="AC254" l="1"/>
  <c r="AD254" s="1"/>
  <c r="AY252"/>
  <c r="AF254" l="1"/>
  <c r="BA252"/>
  <c r="AZ252"/>
  <c r="BB252" s="1"/>
  <c r="AG254" l="1"/>
  <c r="AO254"/>
  <c r="AP254" s="1"/>
  <c r="AQ254" s="1"/>
  <c r="F252"/>
  <c r="AX254"/>
  <c r="AC255" l="1"/>
  <c r="AD255" s="1"/>
  <c r="AY253"/>
  <c r="AF255" l="1"/>
  <c r="BA253"/>
  <c r="AZ253"/>
  <c r="BB253" s="1"/>
  <c r="AG255" l="1"/>
  <c r="AO255"/>
  <c r="AP255" s="1"/>
  <c r="AQ255" s="1"/>
  <c r="F253"/>
  <c r="AX255"/>
  <c r="AC256" l="1"/>
  <c r="AD256" s="1"/>
  <c r="AY254"/>
  <c r="AF256" l="1"/>
  <c r="BA254"/>
  <c r="AZ254"/>
  <c r="BB254" s="1"/>
  <c r="AG256" l="1"/>
  <c r="AO256"/>
  <c r="AP256" s="1"/>
  <c r="AQ256" s="1"/>
  <c r="F254"/>
  <c r="AX256"/>
  <c r="AC257" l="1"/>
  <c r="AD257" s="1"/>
  <c r="AY255"/>
  <c r="AF257" l="1"/>
  <c r="BA255"/>
  <c r="AZ255"/>
  <c r="BB255" s="1"/>
  <c r="AG257" l="1"/>
  <c r="AO257"/>
  <c r="AP257" s="1"/>
  <c r="AQ257" s="1"/>
  <c r="F255"/>
  <c r="AX257"/>
  <c r="AC258" l="1"/>
  <c r="AD258" s="1"/>
  <c r="AY256"/>
  <c r="AF258" l="1"/>
  <c r="BA256"/>
  <c r="AZ256"/>
  <c r="BB256" s="1"/>
  <c r="AG258" l="1"/>
  <c r="AO258"/>
  <c r="AP258" s="1"/>
  <c r="AQ258" s="1"/>
  <c r="F256"/>
  <c r="AX258"/>
  <c r="AC259" l="1"/>
  <c r="AD259" s="1"/>
  <c r="AY257"/>
  <c r="AF259" l="1"/>
  <c r="BA257"/>
  <c r="AZ257"/>
  <c r="BB257" s="1"/>
  <c r="AG259" l="1"/>
  <c r="AO259"/>
  <c r="AP259" s="1"/>
  <c r="AQ259" s="1"/>
  <c r="F257"/>
  <c r="AX259"/>
  <c r="AC260" l="1"/>
  <c r="AD260" s="1"/>
  <c r="AY258"/>
  <c r="AF260" l="1"/>
  <c r="BA258"/>
  <c r="AZ258"/>
  <c r="BB258" s="1"/>
  <c r="AG260" l="1"/>
  <c r="AO260"/>
  <c r="AP260" s="1"/>
  <c r="AQ260" s="1"/>
  <c r="F258"/>
  <c r="AX260"/>
  <c r="AC261" l="1"/>
  <c r="AD261" s="1"/>
  <c r="AY259"/>
  <c r="AF261" l="1"/>
  <c r="BA259"/>
  <c r="AZ259"/>
  <c r="BB259" s="1"/>
  <c r="AG261" l="1"/>
  <c r="AO261"/>
  <c r="AP261" s="1"/>
  <c r="AQ261" s="1"/>
  <c r="F259"/>
  <c r="AX261"/>
  <c r="AC262" l="1"/>
  <c r="AD262" s="1"/>
  <c r="AY260"/>
  <c r="AF262" l="1"/>
  <c r="BA260"/>
  <c r="AZ260"/>
  <c r="BB260" s="1"/>
  <c r="AG262" l="1"/>
  <c r="AO262"/>
  <c r="AP262" s="1"/>
  <c r="AQ262" s="1"/>
  <c r="F260"/>
  <c r="AX262"/>
  <c r="AC263" l="1"/>
  <c r="AD263" s="1"/>
  <c r="AY261"/>
  <c r="AF263" l="1"/>
  <c r="BA261"/>
  <c r="AZ261"/>
  <c r="BB261" s="1"/>
  <c r="AG263" l="1"/>
  <c r="AO263"/>
  <c r="AP263" s="1"/>
  <c r="AQ263" s="1"/>
  <c r="F261"/>
  <c r="AX263"/>
  <c r="AC264" l="1"/>
  <c r="AD264" s="1"/>
  <c r="AY262"/>
  <c r="AF264" l="1"/>
  <c r="BA262"/>
  <c r="AZ262"/>
  <c r="BB262" s="1"/>
  <c r="AG264" l="1"/>
  <c r="AO264"/>
  <c r="AP264" s="1"/>
  <c r="AQ264" s="1"/>
  <c r="F262"/>
  <c r="AX264"/>
  <c r="AC265" l="1"/>
  <c r="AD265" s="1"/>
  <c r="AY263"/>
  <c r="AF265" l="1"/>
  <c r="BA263"/>
  <c r="AZ263"/>
  <c r="BB263" s="1"/>
  <c r="AG265" l="1"/>
  <c r="AO265"/>
  <c r="AP265" s="1"/>
  <c r="AQ265" s="1"/>
  <c r="F263"/>
  <c r="AX265"/>
  <c r="AC266" l="1"/>
  <c r="AD266" s="1"/>
  <c r="AY264"/>
  <c r="AF266" l="1"/>
  <c r="BA264"/>
  <c r="AZ264"/>
  <c r="BB264" s="1"/>
  <c r="AG266" l="1"/>
  <c r="AO266"/>
  <c r="AP266" s="1"/>
  <c r="AQ266" s="1"/>
  <c r="F264"/>
  <c r="AX266"/>
  <c r="AC267" l="1"/>
  <c r="AD267" s="1"/>
  <c r="AY265"/>
  <c r="AF267" l="1"/>
  <c r="AO267" s="1"/>
  <c r="AP267" s="1"/>
  <c r="AQ267" s="1"/>
  <c r="BA265"/>
  <c r="AZ265"/>
  <c r="BB265" s="1"/>
  <c r="F265" l="1"/>
  <c r="AC268"/>
  <c r="AX267"/>
  <c r="AG267"/>
  <c r="AD268" l="1"/>
  <c r="AY266"/>
  <c r="AF268" l="1"/>
  <c r="AO268" s="1"/>
  <c r="AP268" s="1"/>
  <c r="AQ268" s="1"/>
  <c r="BA266"/>
  <c r="AZ266"/>
  <c r="BB266" s="1"/>
  <c r="F266" l="1"/>
  <c r="AC269"/>
  <c r="AX268"/>
  <c r="AG268"/>
  <c r="AD269" l="1"/>
  <c r="AY267"/>
  <c r="AF269" l="1"/>
  <c r="AO269" s="1"/>
  <c r="AP269" s="1"/>
  <c r="AQ269" s="1"/>
  <c r="BA267"/>
  <c r="AZ267"/>
  <c r="BB267" s="1"/>
  <c r="F267" l="1"/>
  <c r="AC270"/>
  <c r="AX269"/>
  <c r="AG269"/>
  <c r="AD270" l="1"/>
  <c r="AY268"/>
  <c r="AF270" l="1"/>
  <c r="AO270" s="1"/>
  <c r="AP270" s="1"/>
  <c r="AQ270" s="1"/>
  <c r="BA268"/>
  <c r="AZ268"/>
  <c r="BB268" s="1"/>
  <c r="F268" l="1"/>
  <c r="AC271"/>
  <c r="AX270"/>
  <c r="AG270"/>
  <c r="AD271" l="1"/>
  <c r="AY269"/>
  <c r="AF271" l="1"/>
  <c r="AO271" s="1"/>
  <c r="AP271" s="1"/>
  <c r="AQ271" s="1"/>
  <c r="BA269"/>
  <c r="AZ269"/>
  <c r="BB269" s="1"/>
  <c r="F269" l="1"/>
  <c r="AC272"/>
  <c r="AX271"/>
  <c r="AG271"/>
  <c r="AD272" l="1"/>
  <c r="AY270"/>
  <c r="AF272" l="1"/>
  <c r="AO272" s="1"/>
  <c r="AP272" s="1"/>
  <c r="AQ272" s="1"/>
  <c r="BA270"/>
  <c r="AZ270"/>
  <c r="BB270" s="1"/>
  <c r="F270" l="1"/>
  <c r="AC273"/>
  <c r="AX272"/>
  <c r="AG272"/>
  <c r="AD273" l="1"/>
  <c r="AY271"/>
  <c r="AF273" l="1"/>
  <c r="AO273" s="1"/>
  <c r="AP273" s="1"/>
  <c r="AQ273" s="1"/>
  <c r="BA271"/>
  <c r="AZ271"/>
  <c r="BB271" s="1"/>
  <c r="F271" l="1"/>
  <c r="AC274"/>
  <c r="AX273"/>
  <c r="AG273"/>
  <c r="AD274" l="1"/>
  <c r="AY272"/>
  <c r="AF274" l="1"/>
  <c r="AO274" s="1"/>
  <c r="AP274" s="1"/>
  <c r="AQ274" s="1"/>
  <c r="BA272"/>
  <c r="AZ272"/>
  <c r="BB272" s="1"/>
  <c r="F272" l="1"/>
  <c r="AC275"/>
  <c r="AX274"/>
  <c r="AG274"/>
  <c r="AD275" l="1"/>
  <c r="AY273"/>
  <c r="AF275" l="1"/>
  <c r="AO275" s="1"/>
  <c r="AP275" s="1"/>
  <c r="AQ275" s="1"/>
  <c r="BA273"/>
  <c r="AZ273"/>
  <c r="BB273" s="1"/>
  <c r="F273" l="1"/>
  <c r="AC276"/>
  <c r="AX275"/>
  <c r="AG275"/>
  <c r="AD276" l="1"/>
  <c r="AY274"/>
  <c r="AF276" l="1"/>
  <c r="AO276" s="1"/>
  <c r="AP276" s="1"/>
  <c r="AQ276" s="1"/>
  <c r="BA274"/>
  <c r="AZ274"/>
  <c r="BB274" s="1"/>
  <c r="F274" l="1"/>
  <c r="AC277"/>
  <c r="AX276"/>
  <c r="AG276"/>
  <c r="AY275" l="1"/>
  <c r="AD277"/>
  <c r="BA275" l="1"/>
  <c r="AZ275"/>
  <c r="BB275" s="1"/>
  <c r="AF277"/>
  <c r="AO277" s="1"/>
  <c r="AP277" s="1"/>
  <c r="AQ277" s="1"/>
  <c r="F275" l="1"/>
  <c r="AC278"/>
  <c r="AX277"/>
  <c r="AG277"/>
  <c r="AD278" l="1"/>
  <c r="AY276"/>
  <c r="AF278" l="1"/>
  <c r="AO278" s="1"/>
  <c r="AP278" s="1"/>
  <c r="AQ278" s="1"/>
  <c r="BA276"/>
  <c r="AZ276"/>
  <c r="BB276" s="1"/>
  <c r="F276" l="1"/>
  <c r="AC279"/>
  <c r="AX278"/>
  <c r="AG278"/>
  <c r="AD279" l="1"/>
  <c r="AY277"/>
  <c r="AF279" l="1"/>
  <c r="BA277"/>
  <c r="AZ277"/>
  <c r="BB277" s="1"/>
  <c r="AG279" l="1"/>
  <c r="AO279"/>
  <c r="AP279" s="1"/>
  <c r="AQ279" s="1"/>
  <c r="F277"/>
  <c r="AX279"/>
  <c r="AC280" l="1"/>
  <c r="AD280" s="1"/>
  <c r="AY278"/>
  <c r="AF280" l="1"/>
  <c r="AO280" s="1"/>
  <c r="AP280" s="1"/>
  <c r="AQ280" s="1"/>
  <c r="BA278"/>
  <c r="AZ278"/>
  <c r="BB278" s="1"/>
  <c r="F278" l="1"/>
  <c r="AC281"/>
  <c r="AX280"/>
  <c r="AG280"/>
  <c r="AD281" l="1"/>
  <c r="AY279"/>
  <c r="AF281" l="1"/>
  <c r="AO281" s="1"/>
  <c r="AP281" s="1"/>
  <c r="AQ281" s="1"/>
  <c r="BA279"/>
  <c r="AZ279"/>
  <c r="BB279" s="1"/>
  <c r="F279" l="1"/>
  <c r="AC282"/>
  <c r="AX281"/>
  <c r="AG281"/>
  <c r="AD282" l="1"/>
  <c r="AY280"/>
  <c r="AF282" l="1"/>
  <c r="AO282" s="1"/>
  <c r="AP282" s="1"/>
  <c r="AQ282" s="1"/>
  <c r="BA280"/>
  <c r="AZ280"/>
  <c r="BB280" s="1"/>
  <c r="F280" l="1"/>
  <c r="AC283"/>
  <c r="AX282"/>
  <c r="AG282"/>
  <c r="AD283" l="1"/>
  <c r="AY281"/>
  <c r="AF283" l="1"/>
  <c r="AO283" s="1"/>
  <c r="AP283" s="1"/>
  <c r="AQ283" s="1"/>
  <c r="BA281"/>
  <c r="AZ281"/>
  <c r="BB281" s="1"/>
  <c r="F281" l="1"/>
  <c r="AC284"/>
  <c r="AX283"/>
  <c r="AG283"/>
  <c r="AD284" l="1"/>
  <c r="AY282"/>
  <c r="AF284" l="1"/>
  <c r="AO284" s="1"/>
  <c r="AP284" s="1"/>
  <c r="AQ284" s="1"/>
  <c r="BA282"/>
  <c r="AZ282"/>
  <c r="BB282" s="1"/>
  <c r="F282" l="1"/>
  <c r="AC285"/>
  <c r="AX284"/>
  <c r="AG284"/>
  <c r="AD285" l="1"/>
  <c r="AY283"/>
  <c r="AF285" l="1"/>
  <c r="AO285" s="1"/>
  <c r="AP285" s="1"/>
  <c r="AQ285" s="1"/>
  <c r="BA283"/>
  <c r="AZ283"/>
  <c r="BB283" s="1"/>
  <c r="F283" l="1"/>
  <c r="AC286"/>
  <c r="AX285"/>
  <c r="AG285"/>
  <c r="AD286" l="1"/>
  <c r="AY284"/>
  <c r="AF286" l="1"/>
  <c r="AO286" s="1"/>
  <c r="AP286" s="1"/>
  <c r="AQ286" s="1"/>
  <c r="BA284"/>
  <c r="AZ284"/>
  <c r="BB284" s="1"/>
  <c r="F284" l="1"/>
  <c r="AC287"/>
  <c r="AX286"/>
  <c r="AG286"/>
  <c r="AD287" l="1"/>
  <c r="AY285"/>
  <c r="AF287" l="1"/>
  <c r="AO287" s="1"/>
  <c r="AP287" s="1"/>
  <c r="AQ287" s="1"/>
  <c r="BA285"/>
  <c r="AZ285"/>
  <c r="BB285" s="1"/>
  <c r="F285" l="1"/>
  <c r="AC288"/>
  <c r="AX287"/>
  <c r="AG287"/>
  <c r="AD288" l="1"/>
  <c r="AY286"/>
  <c r="AF288" l="1"/>
  <c r="AO288" s="1"/>
  <c r="AP288" s="1"/>
  <c r="AQ288" s="1"/>
  <c r="BA286"/>
  <c r="AZ286"/>
  <c r="BB286" s="1"/>
  <c r="F286" l="1"/>
  <c r="AC289"/>
  <c r="AX288"/>
  <c r="AG288"/>
  <c r="AD289" l="1"/>
  <c r="AY287"/>
  <c r="AF289" l="1"/>
  <c r="AO289" s="1"/>
  <c r="AP289" s="1"/>
  <c r="AQ289" s="1"/>
  <c r="BA287"/>
  <c r="AZ287"/>
  <c r="BB287" s="1"/>
  <c r="F287" l="1"/>
  <c r="AC290"/>
  <c r="AX289"/>
  <c r="AG289"/>
  <c r="AD290" l="1"/>
  <c r="AY288"/>
  <c r="AF290" l="1"/>
  <c r="AO290" s="1"/>
  <c r="AP290" s="1"/>
  <c r="AQ290" s="1"/>
  <c r="BA288"/>
  <c r="AZ288"/>
  <c r="BB288" s="1"/>
  <c r="F288" l="1"/>
  <c r="AC291"/>
  <c r="AX290"/>
  <c r="AG290"/>
  <c r="AD291" l="1"/>
  <c r="AY289"/>
  <c r="AF291" l="1"/>
  <c r="AO291" s="1"/>
  <c r="AP291" s="1"/>
  <c r="AQ291" s="1"/>
  <c r="BA289"/>
  <c r="AZ289"/>
  <c r="BB289" s="1"/>
  <c r="F289" l="1"/>
  <c r="AC292"/>
  <c r="AX291"/>
  <c r="AG291"/>
  <c r="AD292" l="1"/>
  <c r="AY290"/>
  <c r="AF292" l="1"/>
  <c r="AO292" s="1"/>
  <c r="AP292" s="1"/>
  <c r="AQ292" s="1"/>
  <c r="BA290"/>
  <c r="AZ290"/>
  <c r="BB290" s="1"/>
  <c r="F290" l="1"/>
  <c r="AC293"/>
  <c r="AX292"/>
  <c r="AG292"/>
  <c r="AD293" l="1"/>
  <c r="AY291"/>
  <c r="AF293" l="1"/>
  <c r="AO293" s="1"/>
  <c r="AP293" s="1"/>
  <c r="AQ293" s="1"/>
  <c r="BA291"/>
  <c r="AZ291"/>
  <c r="BB291" s="1"/>
  <c r="F291" l="1"/>
  <c r="AC294"/>
  <c r="AX293"/>
  <c r="AG293"/>
  <c r="AD294" l="1"/>
  <c r="AY292"/>
  <c r="AF294" l="1"/>
  <c r="AO294" s="1"/>
  <c r="AP294" s="1"/>
  <c r="AQ294" s="1"/>
  <c r="BA292"/>
  <c r="AZ292"/>
  <c r="BB292" s="1"/>
  <c r="F292" l="1"/>
  <c r="AC295"/>
  <c r="AX294"/>
  <c r="AG294"/>
  <c r="AD295" l="1"/>
  <c r="AY293"/>
  <c r="AF295" l="1"/>
  <c r="AO295" s="1"/>
  <c r="AP295" s="1"/>
  <c r="AQ295" s="1"/>
  <c r="BA293"/>
  <c r="AZ293"/>
  <c r="BB293" s="1"/>
  <c r="F293" l="1"/>
  <c r="AC296"/>
  <c r="AX295"/>
  <c r="AG295"/>
  <c r="AD296" l="1"/>
  <c r="AY294"/>
  <c r="AF296" l="1"/>
  <c r="AO296" s="1"/>
  <c r="AP296" s="1"/>
  <c r="AQ296" s="1"/>
  <c r="BA294"/>
  <c r="AZ294"/>
  <c r="BB294" s="1"/>
  <c r="F294" l="1"/>
  <c r="AC297"/>
  <c r="AX296"/>
  <c r="AG296"/>
  <c r="AD297" l="1"/>
  <c r="AY295"/>
  <c r="AF297" l="1"/>
  <c r="AO297" s="1"/>
  <c r="AP297" s="1"/>
  <c r="AQ297" s="1"/>
  <c r="BA295"/>
  <c r="AZ295"/>
  <c r="BB295" s="1"/>
  <c r="F295" l="1"/>
  <c r="AC298"/>
  <c r="AX297"/>
  <c r="AG297"/>
  <c r="AD298" l="1"/>
  <c r="AY296"/>
  <c r="AF298" l="1"/>
  <c r="AO298" s="1"/>
  <c r="AP298" s="1"/>
  <c r="AQ298" s="1"/>
  <c r="BA296"/>
  <c r="AZ296"/>
  <c r="BB296" s="1"/>
  <c r="F296" l="1"/>
  <c r="AC299"/>
  <c r="AX298"/>
  <c r="AG298"/>
  <c r="AD299" l="1"/>
  <c r="AY297"/>
  <c r="AF299" l="1"/>
  <c r="AO299" s="1"/>
  <c r="AP299" s="1"/>
  <c r="AQ299" s="1"/>
  <c r="BA297"/>
  <c r="AZ297"/>
  <c r="BB297" s="1"/>
  <c r="F297" l="1"/>
  <c r="AC300"/>
  <c r="AX299"/>
  <c r="AG299"/>
  <c r="AD300" l="1"/>
  <c r="AY298"/>
  <c r="AF300" l="1"/>
  <c r="AO300" s="1"/>
  <c r="AP300" s="1"/>
  <c r="AQ300" s="1"/>
  <c r="BA298"/>
  <c r="AZ298"/>
  <c r="BB298" s="1"/>
  <c r="F298" l="1"/>
  <c r="AC301"/>
  <c r="AX300"/>
  <c r="AG300"/>
  <c r="AD301" l="1"/>
  <c r="AY299"/>
  <c r="AF301" l="1"/>
  <c r="AO301" s="1"/>
  <c r="AP301" s="1"/>
  <c r="AQ301" s="1"/>
  <c r="BA299"/>
  <c r="AZ299"/>
  <c r="BB299" s="1"/>
  <c r="F299" l="1"/>
  <c r="AC302"/>
  <c r="AX301"/>
  <c r="AG301"/>
  <c r="AD302" l="1"/>
  <c r="AY300"/>
  <c r="AF302" l="1"/>
  <c r="AO302" s="1"/>
  <c r="AP302" s="1"/>
  <c r="AQ302" s="1"/>
  <c r="BA300"/>
  <c r="AZ300"/>
  <c r="BB300" s="1"/>
  <c r="F300" l="1"/>
  <c r="AC303"/>
  <c r="AX302"/>
  <c r="AG302"/>
  <c r="AD303" l="1"/>
  <c r="AY301"/>
  <c r="AF303" l="1"/>
  <c r="AO303" s="1"/>
  <c r="AP303" s="1"/>
  <c r="AQ303" s="1"/>
  <c r="BA301"/>
  <c r="AZ301"/>
  <c r="BB301" s="1"/>
  <c r="F301" l="1"/>
  <c r="AC304"/>
  <c r="AX303"/>
  <c r="AG303"/>
  <c r="AD304" l="1"/>
  <c r="AY302"/>
  <c r="AF304" l="1"/>
  <c r="AO304" s="1"/>
  <c r="AP304" s="1"/>
  <c r="AQ304" s="1"/>
  <c r="BA302"/>
  <c r="AZ302"/>
  <c r="BB302" s="1"/>
  <c r="F302" l="1"/>
  <c r="AC305"/>
  <c r="AX304"/>
  <c r="AG304"/>
  <c r="AD305" l="1"/>
  <c r="AY303"/>
  <c r="AF305" l="1"/>
  <c r="AO305" s="1"/>
  <c r="AP305" s="1"/>
  <c r="AQ305" s="1"/>
  <c r="BA303"/>
  <c r="AZ303"/>
  <c r="BB303" s="1"/>
  <c r="F303" l="1"/>
  <c r="AC306"/>
  <c r="AX305"/>
  <c r="AG305"/>
  <c r="AD306" l="1"/>
  <c r="AY304"/>
  <c r="AF306" l="1"/>
  <c r="AO306" s="1"/>
  <c r="AP306" s="1"/>
  <c r="AQ306" s="1"/>
  <c r="BA304"/>
  <c r="AZ304"/>
  <c r="BB304" s="1"/>
  <c r="F304" l="1"/>
  <c r="AC307"/>
  <c r="AX306"/>
  <c r="AG306"/>
  <c r="AD307" l="1"/>
  <c r="AY305"/>
  <c r="AF307" l="1"/>
  <c r="AO307" s="1"/>
  <c r="AP307" s="1"/>
  <c r="AQ307" s="1"/>
  <c r="BA305"/>
  <c r="AZ305"/>
  <c r="BB305" s="1"/>
  <c r="F305" l="1"/>
  <c r="AC308"/>
  <c r="AX307"/>
  <c r="AG307"/>
  <c r="AD308" l="1"/>
  <c r="AY306"/>
  <c r="AF308" l="1"/>
  <c r="AO308" s="1"/>
  <c r="AP308" s="1"/>
  <c r="AQ308" s="1"/>
  <c r="BA306"/>
  <c r="AZ306"/>
  <c r="BB306" s="1"/>
  <c r="F306" l="1"/>
  <c r="AC309"/>
  <c r="AX308"/>
  <c r="AG308"/>
  <c r="AD309" l="1"/>
  <c r="AY307"/>
  <c r="AF309" l="1"/>
  <c r="AO309" s="1"/>
  <c r="AP309" s="1"/>
  <c r="AQ309" s="1"/>
  <c r="BA307"/>
  <c r="AZ307"/>
  <c r="BB307" s="1"/>
  <c r="F307" l="1"/>
  <c r="AC310"/>
  <c r="AX309"/>
  <c r="AG309"/>
  <c r="AD310" l="1"/>
  <c r="AY308"/>
  <c r="AF310" l="1"/>
  <c r="AO310" s="1"/>
  <c r="AP310" s="1"/>
  <c r="AQ310" s="1"/>
  <c r="BA308"/>
  <c r="AZ308"/>
  <c r="BB308" s="1"/>
  <c r="F308" l="1"/>
  <c r="AC311"/>
  <c r="AX310"/>
  <c r="AG310"/>
  <c r="AD311" l="1"/>
  <c r="AY309"/>
  <c r="AF311" l="1"/>
  <c r="AO311" s="1"/>
  <c r="AP311" s="1"/>
  <c r="AQ311" s="1"/>
  <c r="BA309"/>
  <c r="AZ309"/>
  <c r="BB309" s="1"/>
  <c r="F309" l="1"/>
  <c r="AC312"/>
  <c r="AX311"/>
  <c r="AG311"/>
  <c r="AD312" l="1"/>
  <c r="AY310"/>
  <c r="AF312" l="1"/>
  <c r="AO312" s="1"/>
  <c r="AP312" s="1"/>
  <c r="AQ312" s="1"/>
  <c r="BA310"/>
  <c r="AZ310"/>
  <c r="BB310" s="1"/>
  <c r="F310" l="1"/>
  <c r="AC313"/>
  <c r="AX312"/>
  <c r="AG312"/>
  <c r="AD313" l="1"/>
  <c r="AY311"/>
  <c r="AF313" l="1"/>
  <c r="AO313" s="1"/>
  <c r="AP313" s="1"/>
  <c r="AQ313" s="1"/>
  <c r="BA311"/>
  <c r="AZ311"/>
  <c r="BB311" s="1"/>
  <c r="F311" l="1"/>
  <c r="AC314"/>
  <c r="AX313"/>
  <c r="AG313"/>
  <c r="AD314" l="1"/>
  <c r="AY312"/>
  <c r="AF314" l="1"/>
  <c r="AO314" s="1"/>
  <c r="AP314" s="1"/>
  <c r="AQ314" s="1"/>
  <c r="BA312"/>
  <c r="AZ312"/>
  <c r="BB312" s="1"/>
  <c r="F312" l="1"/>
  <c r="AC315"/>
  <c r="AX314"/>
  <c r="AG314"/>
  <c r="AD315" l="1"/>
  <c r="AY313"/>
  <c r="AF315" l="1"/>
  <c r="AO315" s="1"/>
  <c r="AP315" s="1"/>
  <c r="AQ315" s="1"/>
  <c r="BA313"/>
  <c r="AZ313"/>
  <c r="BB313" s="1"/>
  <c r="F313" l="1"/>
  <c r="AC316"/>
  <c r="AX315"/>
  <c r="AG315"/>
  <c r="AD316" l="1"/>
  <c r="AY314"/>
  <c r="AF316" l="1"/>
  <c r="AO316" s="1"/>
  <c r="AP316" s="1"/>
  <c r="AQ316" s="1"/>
  <c r="BA314"/>
  <c r="AZ314"/>
  <c r="BB314" s="1"/>
  <c r="F314" l="1"/>
  <c r="AC317"/>
  <c r="AX316"/>
  <c r="AG316"/>
  <c r="AD317" l="1"/>
  <c r="AY315"/>
  <c r="AF317" l="1"/>
  <c r="AO317" s="1"/>
  <c r="AP317" s="1"/>
  <c r="AQ317" s="1"/>
  <c r="BA315"/>
  <c r="AZ315"/>
  <c r="BB315" s="1"/>
  <c r="F315" l="1"/>
  <c r="AC318"/>
  <c r="AX317"/>
  <c r="AG317"/>
  <c r="AD318" l="1"/>
  <c r="AY316"/>
  <c r="AF318" l="1"/>
  <c r="AO318" s="1"/>
  <c r="AP318" s="1"/>
  <c r="AQ318" s="1"/>
  <c r="BA316"/>
  <c r="AZ316"/>
  <c r="BB316" s="1"/>
  <c r="F316" l="1"/>
  <c r="AC319"/>
  <c r="AX318"/>
  <c r="AG318"/>
  <c r="AD319" l="1"/>
  <c r="AY317"/>
  <c r="AF319" l="1"/>
  <c r="BA317"/>
  <c r="AZ317"/>
  <c r="BB317" s="1"/>
  <c r="AG319" l="1"/>
  <c r="AO319"/>
  <c r="AP319" s="1"/>
  <c r="AQ319" s="1"/>
  <c r="F317"/>
  <c r="AX319"/>
  <c r="AC320" l="1"/>
  <c r="AD320" s="1"/>
  <c r="AY318"/>
  <c r="AF320" l="1"/>
  <c r="AO320" s="1"/>
  <c r="AP320" s="1"/>
  <c r="AQ320" s="1"/>
  <c r="BA318"/>
  <c r="AZ318"/>
  <c r="BB318" s="1"/>
  <c r="F318" l="1"/>
  <c r="AC321"/>
  <c r="AX320"/>
  <c r="AG320"/>
  <c r="AD321" l="1"/>
  <c r="AY319"/>
  <c r="AF321" l="1"/>
  <c r="BA319"/>
  <c r="AZ319"/>
  <c r="BB319" s="1"/>
  <c r="AG321" l="1"/>
  <c r="AO321"/>
  <c r="AP321" s="1"/>
  <c r="AQ321" s="1"/>
  <c r="F319"/>
  <c r="AX321"/>
  <c r="AC322" l="1"/>
  <c r="AD322" s="1"/>
  <c r="AY320"/>
  <c r="BA320" l="1"/>
  <c r="AZ320"/>
  <c r="BB320" s="1"/>
  <c r="AF322"/>
  <c r="AO322" s="1"/>
  <c r="AP322" s="1"/>
  <c r="AQ322" s="1"/>
  <c r="F320" l="1"/>
  <c r="AC323"/>
  <c r="AX322"/>
  <c r="AG322"/>
  <c r="AD323" l="1"/>
  <c r="AY321"/>
  <c r="AF323" l="1"/>
  <c r="BA321"/>
  <c r="AZ321"/>
  <c r="BB321" s="1"/>
  <c r="AG323" l="1"/>
  <c r="AO323"/>
  <c r="AP323" s="1"/>
  <c r="AQ323" s="1"/>
  <c r="F321"/>
  <c r="AX323"/>
  <c r="AC324" l="1"/>
  <c r="AD324" s="1"/>
  <c r="AY322"/>
  <c r="AF324" l="1"/>
  <c r="AO324" s="1"/>
  <c r="AP324" s="1"/>
  <c r="AQ324" s="1"/>
  <c r="BA322"/>
  <c r="AZ322"/>
  <c r="BB322" s="1"/>
  <c r="F322" l="1"/>
  <c r="AC325"/>
  <c r="AX324"/>
  <c r="AG324"/>
  <c r="AD325" l="1"/>
  <c r="AY323"/>
  <c r="AF325" l="1"/>
  <c r="AO325" s="1"/>
  <c r="AP325" s="1"/>
  <c r="AQ325" s="1"/>
  <c r="BA323"/>
  <c r="AZ323"/>
  <c r="BB323" s="1"/>
  <c r="F323" l="1"/>
  <c r="AC326"/>
  <c r="AX325"/>
  <c r="AG325"/>
  <c r="AD326" l="1"/>
  <c r="AY324"/>
  <c r="AF326" l="1"/>
  <c r="AO326" s="1"/>
  <c r="AP326" s="1"/>
  <c r="AQ326" s="1"/>
  <c r="BA324"/>
  <c r="AZ324"/>
  <c r="BB324" s="1"/>
  <c r="F324" l="1"/>
  <c r="AC327"/>
  <c r="AX326"/>
  <c r="AG326"/>
  <c r="AD327" l="1"/>
  <c r="AY325"/>
  <c r="AF327" l="1"/>
  <c r="BA325"/>
  <c r="AZ325"/>
  <c r="BB325" s="1"/>
  <c r="AG327" l="1"/>
  <c r="AO327"/>
  <c r="AP327" s="1"/>
  <c r="AQ327" s="1"/>
  <c r="F325"/>
  <c r="AX327"/>
  <c r="AC328" l="1"/>
  <c r="AD328" s="1"/>
  <c r="AY326"/>
  <c r="BA326" l="1"/>
  <c r="AZ326"/>
  <c r="BB326" s="1"/>
  <c r="AF328"/>
  <c r="AO328" s="1"/>
  <c r="AP328" s="1"/>
  <c r="AQ328" s="1"/>
  <c r="F326" l="1"/>
  <c r="AC329"/>
  <c r="AX328"/>
  <c r="AG328"/>
  <c r="AD329" l="1"/>
  <c r="AY327"/>
  <c r="AF329" l="1"/>
  <c r="BA327"/>
  <c r="AZ327"/>
  <c r="BB327" s="1"/>
  <c r="AG329" l="1"/>
  <c r="AO329"/>
  <c r="AP329" s="1"/>
  <c r="AQ329" s="1"/>
  <c r="F327"/>
  <c r="AX329"/>
  <c r="AC330" l="1"/>
  <c r="AD330" s="1"/>
  <c r="AY328"/>
  <c r="AF330" l="1"/>
  <c r="AO330" s="1"/>
  <c r="AP330" s="1"/>
  <c r="AQ330" s="1"/>
  <c r="BA328"/>
  <c r="AZ328"/>
  <c r="BB328" s="1"/>
  <c r="F328" l="1"/>
  <c r="AC331"/>
  <c r="AX330"/>
  <c r="AG330"/>
  <c r="AD331" l="1"/>
  <c r="AY329"/>
  <c r="AF331" l="1"/>
  <c r="AO331" s="1"/>
  <c r="AP331" s="1"/>
  <c r="AQ331" s="1"/>
  <c r="BA329"/>
  <c r="AZ329"/>
  <c r="BB329" s="1"/>
  <c r="F329" l="1"/>
  <c r="AC332"/>
  <c r="AX331"/>
  <c r="AG331"/>
  <c r="AD332" l="1"/>
  <c r="AY330"/>
  <c r="AF332" l="1"/>
  <c r="AO332" s="1"/>
  <c r="AP332" s="1"/>
  <c r="AQ332" s="1"/>
  <c r="BA330"/>
  <c r="AZ330"/>
  <c r="BB330" s="1"/>
  <c r="F330" l="1"/>
  <c r="AC333"/>
  <c r="AX332"/>
  <c r="AG332"/>
  <c r="AD333" l="1"/>
  <c r="AY331"/>
  <c r="AF333" l="1"/>
  <c r="AO333" s="1"/>
  <c r="AP333" s="1"/>
  <c r="AQ333" s="1"/>
  <c r="BA331"/>
  <c r="AZ331"/>
  <c r="BB331" s="1"/>
  <c r="F331" l="1"/>
  <c r="AC334"/>
  <c r="AX333"/>
  <c r="AG333"/>
  <c r="AD334" l="1"/>
  <c r="AY332"/>
  <c r="AF334" l="1"/>
  <c r="AO334" s="1"/>
  <c r="AP334" s="1"/>
  <c r="AQ334" s="1"/>
  <c r="BA332"/>
  <c r="AZ332"/>
  <c r="BB332" s="1"/>
  <c r="F332" l="1"/>
  <c r="AC335"/>
  <c r="AX334"/>
  <c r="AG334"/>
  <c r="AD335" l="1"/>
  <c r="AY333"/>
  <c r="AF335" l="1"/>
  <c r="BA333"/>
  <c r="AZ333"/>
  <c r="BB333" s="1"/>
  <c r="AG335" l="1"/>
  <c r="AO335"/>
  <c r="AP335" s="1"/>
  <c r="AQ335" s="1"/>
  <c r="F333"/>
  <c r="AX335"/>
  <c r="AC336" l="1"/>
  <c r="AD336" s="1"/>
  <c r="AY334"/>
  <c r="AF336" l="1"/>
  <c r="AO336" s="1"/>
  <c r="AP336" s="1"/>
  <c r="AQ336" s="1"/>
  <c r="BA334"/>
  <c r="AZ334"/>
  <c r="BB334" s="1"/>
  <c r="F334" l="1"/>
  <c r="AC337"/>
  <c r="AX336"/>
  <c r="AG336"/>
  <c r="AD337" l="1"/>
  <c r="AY335"/>
  <c r="AF337" l="1"/>
  <c r="BA335"/>
  <c r="AZ335"/>
  <c r="BB335" s="1"/>
  <c r="AG337" l="1"/>
  <c r="AO337"/>
  <c r="AP337" s="1"/>
  <c r="AQ337" s="1"/>
  <c r="F335"/>
  <c r="AX337"/>
  <c r="AC338" l="1"/>
  <c r="AD338" s="1"/>
  <c r="AY336"/>
  <c r="AF338" l="1"/>
  <c r="AO338" s="1"/>
  <c r="AP338" s="1"/>
  <c r="AQ338" s="1"/>
  <c r="BA336"/>
  <c r="AZ336"/>
  <c r="BB336" s="1"/>
  <c r="F336" l="1"/>
  <c r="AC339"/>
  <c r="AX338"/>
  <c r="AG338"/>
  <c r="AD339" l="1"/>
  <c r="AY337"/>
  <c r="AF339" l="1"/>
  <c r="BA337"/>
  <c r="AZ337"/>
  <c r="BB337" s="1"/>
  <c r="AG339" l="1"/>
  <c r="AO339"/>
  <c r="AP339" s="1"/>
  <c r="AQ339" s="1"/>
  <c r="F337"/>
  <c r="AX339"/>
  <c r="AC340" l="1"/>
  <c r="AD340" s="1"/>
  <c r="AY338"/>
  <c r="AF340" l="1"/>
  <c r="AO340" s="1"/>
  <c r="AP340" s="1"/>
  <c r="AQ340" s="1"/>
  <c r="BA338"/>
  <c r="AZ338"/>
  <c r="BB338" s="1"/>
  <c r="F338" l="1"/>
  <c r="AC341"/>
  <c r="AX340"/>
  <c r="AG340"/>
  <c r="AD341" l="1"/>
  <c r="AY339"/>
  <c r="AF341" l="1"/>
  <c r="AO341" s="1"/>
  <c r="AP341" s="1"/>
  <c r="AQ341" s="1"/>
  <c r="BA339"/>
  <c r="AZ339"/>
  <c r="BB339" s="1"/>
  <c r="F339" l="1"/>
  <c r="AC342"/>
  <c r="AX341"/>
  <c r="AG341"/>
  <c r="AD342" l="1"/>
  <c r="AY340"/>
  <c r="AF342" l="1"/>
  <c r="AO342" s="1"/>
  <c r="AP342" s="1"/>
  <c r="AQ342" s="1"/>
  <c r="BA340"/>
  <c r="AZ340"/>
  <c r="BB340" s="1"/>
  <c r="F340" l="1"/>
  <c r="AC343"/>
  <c r="AX342"/>
  <c r="AG342"/>
  <c r="AD343" l="1"/>
  <c r="AY341"/>
  <c r="AF343" l="1"/>
  <c r="BA341"/>
  <c r="AZ341"/>
  <c r="BB341" s="1"/>
  <c r="AG343" l="1"/>
  <c r="AO343"/>
  <c r="AP343" s="1"/>
  <c r="AQ343" s="1"/>
  <c r="F341"/>
  <c r="AX343"/>
  <c r="AC344" l="1"/>
  <c r="AD344" s="1"/>
  <c r="AY342"/>
  <c r="AF344" l="1"/>
  <c r="AO344" s="1"/>
  <c r="AP344" s="1"/>
  <c r="AQ344" s="1"/>
  <c r="BA342"/>
  <c r="AZ342"/>
  <c r="BB342" s="1"/>
  <c r="F342" l="1"/>
  <c r="AC345"/>
  <c r="AX344"/>
  <c r="AG344"/>
  <c r="AD345" l="1"/>
  <c r="AY343"/>
  <c r="AF345" l="1"/>
  <c r="BA343"/>
  <c r="AZ343"/>
  <c r="BB343" s="1"/>
  <c r="AG345" l="1"/>
  <c r="AO345"/>
  <c r="AP345" s="1"/>
  <c r="AQ345" s="1"/>
  <c r="F343"/>
  <c r="AX345"/>
  <c r="AC346" l="1"/>
  <c r="AD346" s="1"/>
  <c r="AY344"/>
  <c r="AF346" l="1"/>
  <c r="AO346" s="1"/>
  <c r="AP346" s="1"/>
  <c r="AQ346" s="1"/>
  <c r="BA344"/>
  <c r="AZ344"/>
  <c r="BB344" s="1"/>
  <c r="F344" l="1"/>
  <c r="AC347"/>
  <c r="AX346"/>
  <c r="AG346"/>
  <c r="AD347" l="1"/>
  <c r="AY345"/>
  <c r="AF347" l="1"/>
  <c r="BA345"/>
  <c r="AZ345"/>
  <c r="BB345" s="1"/>
  <c r="AG347" l="1"/>
  <c r="AO347"/>
  <c r="AP347" s="1"/>
  <c r="AQ347" s="1"/>
  <c r="F345"/>
  <c r="AX347"/>
  <c r="AC348" l="1"/>
  <c r="AD348" s="1"/>
  <c r="AY346"/>
  <c r="AF348" l="1"/>
  <c r="AO348" s="1"/>
  <c r="AP348" s="1"/>
  <c r="AQ348" s="1"/>
  <c r="BA346"/>
  <c r="AZ346"/>
  <c r="BB346" s="1"/>
  <c r="F346" l="1"/>
  <c r="AC349"/>
  <c r="AX348"/>
  <c r="AG348"/>
  <c r="AD349" l="1"/>
  <c r="AY347"/>
  <c r="AF349" l="1"/>
  <c r="AO349" s="1"/>
  <c r="AP349" s="1"/>
  <c r="AQ349" s="1"/>
  <c r="BA347"/>
  <c r="AZ347"/>
  <c r="BB347" s="1"/>
  <c r="F347" l="1"/>
  <c r="AC350"/>
  <c r="AX349"/>
  <c r="AG349"/>
  <c r="AD350" l="1"/>
  <c r="AY348"/>
  <c r="AF350" l="1"/>
  <c r="AO350" s="1"/>
  <c r="AP350" s="1"/>
  <c r="AQ350" s="1"/>
  <c r="BA348"/>
  <c r="AZ348"/>
  <c r="BB348" s="1"/>
  <c r="F348" l="1"/>
  <c r="AC351"/>
  <c r="AX350"/>
  <c r="AG350"/>
  <c r="AD351" l="1"/>
  <c r="AY349"/>
  <c r="AF351" l="1"/>
  <c r="BA349"/>
  <c r="AZ349"/>
  <c r="BB349" s="1"/>
  <c r="AG351" l="1"/>
  <c r="AO351"/>
  <c r="AP351" s="1"/>
  <c r="AQ351" s="1"/>
  <c r="F349"/>
  <c r="AX351"/>
  <c r="AC352" l="1"/>
  <c r="AD352" s="1"/>
  <c r="AY350"/>
  <c r="AF352" l="1"/>
  <c r="AO352" s="1"/>
  <c r="AP352" s="1"/>
  <c r="AQ352" s="1"/>
  <c r="BA350"/>
  <c r="AZ350"/>
  <c r="BB350" s="1"/>
  <c r="F350" l="1"/>
  <c r="AC353"/>
  <c r="AX352"/>
  <c r="AG352"/>
  <c r="AD353" l="1"/>
  <c r="AY351"/>
  <c r="AF353" l="1"/>
  <c r="BA351"/>
  <c r="AZ351"/>
  <c r="BB351" s="1"/>
  <c r="AG353" l="1"/>
  <c r="AO353"/>
  <c r="AP353" s="1"/>
  <c r="AQ353" s="1"/>
  <c r="F351"/>
  <c r="AX353"/>
  <c r="AC354" l="1"/>
  <c r="AD354" s="1"/>
  <c r="AY352"/>
  <c r="AF354" l="1"/>
  <c r="AO354" s="1"/>
  <c r="AP354" s="1"/>
  <c r="AQ354" s="1"/>
  <c r="BA352"/>
  <c r="AZ352"/>
  <c r="BB352" s="1"/>
  <c r="F352" l="1"/>
  <c r="AC355"/>
  <c r="AX354"/>
  <c r="AG354"/>
  <c r="AD355" l="1"/>
  <c r="AY353"/>
  <c r="AF355" l="1"/>
  <c r="BA353"/>
  <c r="AZ353"/>
  <c r="BB353" s="1"/>
  <c r="AG355" l="1"/>
  <c r="AO355"/>
  <c r="AP355" s="1"/>
  <c r="AQ355" s="1"/>
  <c r="F353"/>
  <c r="AX355"/>
  <c r="AC356" l="1"/>
  <c r="AD356" s="1"/>
  <c r="AY354"/>
  <c r="AF356" l="1"/>
  <c r="AO356" s="1"/>
  <c r="AP356" s="1"/>
  <c r="AQ356" s="1"/>
  <c r="BA354"/>
  <c r="AZ354"/>
  <c r="BB354" s="1"/>
  <c r="F354" l="1"/>
  <c r="AC357"/>
  <c r="AX356"/>
  <c r="AG356"/>
  <c r="AD357" l="1"/>
  <c r="AY355"/>
  <c r="AF357" l="1"/>
  <c r="AO357" s="1"/>
  <c r="AP357" s="1"/>
  <c r="AQ357" s="1"/>
  <c r="BA355"/>
  <c r="AZ355"/>
  <c r="BB355" s="1"/>
  <c r="F355" l="1"/>
  <c r="AC358"/>
  <c r="AX357"/>
  <c r="AG357"/>
  <c r="AD358" l="1"/>
  <c r="AY356"/>
  <c r="BA356" l="1"/>
  <c r="AZ356"/>
  <c r="BB356" s="1"/>
  <c r="AF358"/>
  <c r="AO358" s="1"/>
  <c r="AP358" s="1"/>
  <c r="AQ358" s="1"/>
  <c r="F356" l="1"/>
  <c r="AC359"/>
  <c r="AX358"/>
  <c r="AG358"/>
  <c r="AD359" l="1"/>
  <c r="AY357"/>
  <c r="AF359" l="1"/>
  <c r="BA357"/>
  <c r="AZ357"/>
  <c r="BB357" s="1"/>
  <c r="AG359" l="1"/>
  <c r="AO359"/>
  <c r="AP359" s="1"/>
  <c r="AQ359" s="1"/>
  <c r="F357"/>
  <c r="AX359"/>
  <c r="AC360" l="1"/>
  <c r="AD360" s="1"/>
  <c r="AY358"/>
  <c r="AF360" l="1"/>
  <c r="AO360" s="1"/>
  <c r="AP360" s="1"/>
  <c r="AQ360" s="1"/>
  <c r="BA358"/>
  <c r="AZ358"/>
  <c r="BB358" s="1"/>
  <c r="F358" l="1"/>
  <c r="AC361"/>
  <c r="AX360"/>
  <c r="AG360"/>
  <c r="AD361" l="1"/>
  <c r="AY359"/>
  <c r="AF361" l="1"/>
  <c r="BA359"/>
  <c r="AZ359"/>
  <c r="BB359" s="1"/>
  <c r="AG361" l="1"/>
  <c r="AO361"/>
  <c r="AP361" s="1"/>
  <c r="AQ361" s="1"/>
  <c r="F359"/>
  <c r="AX361"/>
  <c r="AC362" l="1"/>
  <c r="AD362" s="1"/>
  <c r="AY360"/>
  <c r="AF362" l="1"/>
  <c r="AO362" s="1"/>
  <c r="AP362" s="1"/>
  <c r="AQ362" s="1"/>
  <c r="BA360"/>
  <c r="AZ360"/>
  <c r="BB360" s="1"/>
  <c r="F360" l="1"/>
  <c r="AC363"/>
  <c r="AX362"/>
  <c r="AG362"/>
  <c r="AY361" l="1"/>
  <c r="AD363"/>
  <c r="BA361" l="1"/>
  <c r="AZ361"/>
  <c r="BB361" s="1"/>
  <c r="AF363"/>
  <c r="AG363" l="1"/>
  <c r="AO363"/>
  <c r="AP363" s="1"/>
  <c r="AQ363" s="1"/>
  <c r="F361"/>
  <c r="AX363"/>
  <c r="AC364" l="1"/>
  <c r="AD364" s="1"/>
  <c r="AY362"/>
  <c r="BA362" l="1"/>
  <c r="AZ362"/>
  <c r="BB362" s="1"/>
  <c r="AF364"/>
  <c r="AO364" s="1"/>
  <c r="AP364" s="1"/>
  <c r="AQ364" s="1"/>
  <c r="F362" l="1"/>
  <c r="AC365"/>
  <c r="AX364"/>
  <c r="AG364"/>
  <c r="AD365" l="1"/>
  <c r="AY363"/>
  <c r="AF365" l="1"/>
  <c r="BA363"/>
  <c r="AZ363"/>
  <c r="BB363" s="1"/>
  <c r="AG365" l="1"/>
  <c r="AO365"/>
  <c r="AP365" s="1"/>
  <c r="AQ365" s="1"/>
  <c r="F363"/>
  <c r="AX365"/>
  <c r="AC366" l="1"/>
  <c r="AD366" s="1"/>
  <c r="AY364"/>
  <c r="BA364" l="1"/>
  <c r="AZ364"/>
  <c r="BB364" s="1"/>
  <c r="AF366"/>
  <c r="AO366" s="1"/>
  <c r="AP366" s="1"/>
  <c r="AQ366" s="1"/>
  <c r="F364" l="1"/>
  <c r="AC367"/>
  <c r="AX366"/>
  <c r="AG366"/>
  <c r="AD367" l="1"/>
  <c r="AY365"/>
  <c r="AF367" l="1"/>
  <c r="AO367" s="1"/>
  <c r="AP367" s="1"/>
  <c r="AQ367" s="1"/>
  <c r="BA365"/>
  <c r="AZ365"/>
  <c r="BB365" s="1"/>
  <c r="F365" l="1"/>
  <c r="AC368"/>
  <c r="AX367"/>
  <c r="AG367"/>
  <c r="AD368" l="1"/>
  <c r="AY366"/>
  <c r="AF368" l="1"/>
  <c r="AO368" s="1"/>
  <c r="AP368" s="1"/>
  <c r="AQ368" s="1"/>
  <c r="BA366"/>
  <c r="AZ366"/>
  <c r="BB366" s="1"/>
  <c r="F366" l="1"/>
  <c r="AC369"/>
  <c r="AX368"/>
  <c r="AG368"/>
  <c r="AD369" l="1"/>
  <c r="AY367"/>
  <c r="AF369" l="1"/>
  <c r="BA367"/>
  <c r="AZ367"/>
  <c r="BB367" s="1"/>
  <c r="AG369" l="1"/>
  <c r="AO369"/>
  <c r="AP369" s="1"/>
  <c r="AQ369" s="1"/>
  <c r="AX369"/>
  <c r="F367"/>
  <c r="AC370" l="1"/>
  <c r="AD370" s="1"/>
  <c r="AY368"/>
  <c r="BA368" l="1"/>
  <c r="AZ368"/>
  <c r="BB368" s="1"/>
  <c r="AF370"/>
  <c r="AO370" s="1"/>
  <c r="AP370" s="1"/>
  <c r="AQ370" s="1"/>
  <c r="AC371" l="1"/>
  <c r="AX370"/>
  <c r="F368"/>
  <c r="AG370"/>
  <c r="AD371" l="1"/>
  <c r="AY369"/>
  <c r="BA369" l="1"/>
  <c r="AZ369"/>
  <c r="BB369" s="1"/>
  <c r="AF371"/>
  <c r="AG371" l="1"/>
  <c r="AO371"/>
  <c r="AP371" s="1"/>
  <c r="AQ371" s="1"/>
  <c r="F369"/>
  <c r="AX371"/>
  <c r="AC372" l="1"/>
  <c r="AD372" s="1"/>
  <c r="AY370"/>
  <c r="BA370" l="1"/>
  <c r="AZ370"/>
  <c r="BB370" s="1"/>
  <c r="AF372"/>
  <c r="AO372" s="1"/>
  <c r="AP372" s="1"/>
  <c r="AQ372" s="1"/>
  <c r="F370" l="1"/>
  <c r="AC373"/>
  <c r="AX372"/>
  <c r="AG372"/>
  <c r="AD373" l="1"/>
  <c r="AY371"/>
  <c r="AF373" l="1"/>
  <c r="AO373" s="1"/>
  <c r="AP373" s="1"/>
  <c r="AQ373" s="1"/>
  <c r="BA371"/>
  <c r="AZ371"/>
  <c r="BB371" s="1"/>
  <c r="F371" l="1"/>
  <c r="AC374"/>
  <c r="AX373"/>
  <c r="AG373"/>
  <c r="AY372" l="1"/>
  <c r="AD374"/>
  <c r="AF374" l="1"/>
  <c r="AO374" s="1"/>
  <c r="AP374" s="1"/>
  <c r="AQ374" s="1"/>
  <c r="BA372"/>
  <c r="AZ372"/>
  <c r="BB372" s="1"/>
  <c r="F372" l="1"/>
  <c r="AC375"/>
  <c r="AX374"/>
  <c r="AG374"/>
  <c r="AD375" l="1"/>
  <c r="AY373"/>
  <c r="AF375" l="1"/>
  <c r="AO375" s="1"/>
  <c r="AP375" s="1"/>
  <c r="AQ375" s="1"/>
  <c r="BA373"/>
  <c r="AZ373"/>
  <c r="BB373" s="1"/>
  <c r="F373" l="1"/>
  <c r="AC376"/>
  <c r="AX375"/>
  <c r="AG375"/>
  <c r="AD376" l="1"/>
  <c r="AY374"/>
  <c r="BA374" l="1"/>
  <c r="AZ374"/>
  <c r="BB374" s="1"/>
  <c r="AF376"/>
  <c r="AO376" s="1"/>
  <c r="AP376" s="1"/>
  <c r="AQ376" s="1"/>
  <c r="F374" l="1"/>
  <c r="AC377"/>
  <c r="AX376"/>
  <c r="AG376"/>
  <c r="AD377" l="1"/>
  <c r="AY375"/>
  <c r="AF377" l="1"/>
  <c r="BA375"/>
  <c r="AZ375"/>
  <c r="BB375" s="1"/>
  <c r="AG377" l="1"/>
  <c r="AO377"/>
  <c r="AP377" s="1"/>
  <c r="AQ377" s="1"/>
  <c r="F375"/>
  <c r="AX377"/>
  <c r="AC378" l="1"/>
  <c r="AD378" s="1"/>
  <c r="AY376"/>
  <c r="AF378" l="1"/>
  <c r="AO378" s="1"/>
  <c r="AP378" s="1"/>
  <c r="AQ378" s="1"/>
  <c r="BA376"/>
  <c r="AZ376"/>
  <c r="BB376" s="1"/>
  <c r="F376" l="1"/>
  <c r="AC379"/>
  <c r="AX378"/>
  <c r="AG378"/>
  <c r="AY377" l="1"/>
  <c r="AD379"/>
  <c r="BA377" l="1"/>
  <c r="AZ377"/>
  <c r="BB377" s="1"/>
  <c r="AF379"/>
  <c r="AG379" l="1"/>
  <c r="AO379"/>
  <c r="AP379" s="1"/>
  <c r="AQ379" s="1"/>
  <c r="F377"/>
  <c r="AX379"/>
  <c r="AC380" l="1"/>
  <c r="AD380" s="1"/>
  <c r="AY378"/>
  <c r="AF380" l="1"/>
  <c r="AO380" s="1"/>
  <c r="AP380" s="1"/>
  <c r="AQ380" s="1"/>
  <c r="BA378"/>
  <c r="AZ378"/>
  <c r="BB378" s="1"/>
  <c r="F378" l="1"/>
  <c r="AC381"/>
  <c r="AX380"/>
  <c r="AG380"/>
  <c r="AD381" l="1"/>
  <c r="AY379"/>
  <c r="AF381" l="1"/>
  <c r="AO381" s="1"/>
  <c r="AP381" s="1"/>
  <c r="AQ381" s="1"/>
  <c r="BA379"/>
  <c r="AZ379"/>
  <c r="BB379" s="1"/>
  <c r="F379" l="1"/>
  <c r="AC382"/>
  <c r="AX381"/>
  <c r="AG381"/>
  <c r="AD382" l="1"/>
  <c r="AY380"/>
  <c r="AF382" l="1"/>
  <c r="AO382" s="1"/>
  <c r="AP382" s="1"/>
  <c r="AQ382" s="1"/>
  <c r="BA380"/>
  <c r="AZ380"/>
  <c r="BB380" s="1"/>
  <c r="F380" l="1"/>
  <c r="AC383"/>
  <c r="AX382"/>
  <c r="AG382"/>
  <c r="AD383" l="1"/>
  <c r="AY381"/>
  <c r="AF383" l="1"/>
  <c r="AO383" s="1"/>
  <c r="AP383" s="1"/>
  <c r="AQ383" s="1"/>
  <c r="BA381"/>
  <c r="AZ381"/>
  <c r="BB381" s="1"/>
  <c r="F381" l="1"/>
  <c r="AC384"/>
  <c r="AX383"/>
  <c r="AG383"/>
  <c r="AD384" l="1"/>
  <c r="AY382"/>
  <c r="AF384" l="1"/>
  <c r="AO384" s="1"/>
  <c r="AP384" s="1"/>
  <c r="AQ384" s="1"/>
  <c r="BA382"/>
  <c r="AZ382"/>
  <c r="BB382" s="1"/>
  <c r="F382" l="1"/>
  <c r="AC385"/>
  <c r="AX384"/>
  <c r="AG384"/>
  <c r="AD385" l="1"/>
  <c r="AY383"/>
  <c r="AF385" l="1"/>
  <c r="AO385" s="1"/>
  <c r="AP385" s="1"/>
  <c r="AQ385" s="1"/>
  <c r="BA383"/>
  <c r="AZ383"/>
  <c r="BB383" s="1"/>
  <c r="F383" l="1"/>
  <c r="AC386"/>
  <c r="AX385"/>
  <c r="AG385"/>
  <c r="AD386" l="1"/>
  <c r="AY384"/>
  <c r="BA384" l="1"/>
  <c r="AZ384"/>
  <c r="BB384" s="1"/>
  <c r="AF386"/>
  <c r="AO386" s="1"/>
  <c r="AP386" s="1"/>
  <c r="AQ386" s="1"/>
  <c r="F384" l="1"/>
  <c r="AC387"/>
  <c r="AX386"/>
  <c r="AG386"/>
  <c r="AD387" l="1"/>
  <c r="AY385"/>
  <c r="AF387" l="1"/>
  <c r="BA385"/>
  <c r="AZ385"/>
  <c r="BB385" s="1"/>
  <c r="AG387" l="1"/>
  <c r="AO387"/>
  <c r="AP387" s="1"/>
  <c r="AQ387" s="1"/>
  <c r="F385"/>
  <c r="AX387"/>
  <c r="AC388" l="1"/>
  <c r="AD388" s="1"/>
  <c r="AY386"/>
  <c r="AF388" l="1"/>
  <c r="AO388" s="1"/>
  <c r="AP388" s="1"/>
  <c r="AQ388" s="1"/>
  <c r="BA386"/>
  <c r="AZ386"/>
  <c r="BB386" s="1"/>
  <c r="F386" l="1"/>
  <c r="AC389"/>
  <c r="AX388"/>
  <c r="AG388"/>
  <c r="AD389" l="1"/>
  <c r="AY387"/>
  <c r="AF389" l="1"/>
  <c r="AO389" s="1"/>
  <c r="AP389" s="1"/>
  <c r="AQ389" s="1"/>
  <c r="BA387"/>
  <c r="AZ387"/>
  <c r="BB387" s="1"/>
  <c r="F387" l="1"/>
  <c r="AC390"/>
  <c r="AX389"/>
  <c r="AG389"/>
  <c r="AD390" l="1"/>
  <c r="AY388"/>
  <c r="AF390" l="1"/>
  <c r="AO390" s="1"/>
  <c r="AP390" s="1"/>
  <c r="AQ390" s="1"/>
  <c r="BA388"/>
  <c r="AZ388"/>
  <c r="BB388" s="1"/>
  <c r="F388" l="1"/>
  <c r="AC391"/>
  <c r="AX390"/>
  <c r="AG390"/>
  <c r="AD391" l="1"/>
  <c r="AY389"/>
  <c r="AF391" l="1"/>
  <c r="AO391" s="1"/>
  <c r="AP391" s="1"/>
  <c r="AQ391" s="1"/>
  <c r="BA389"/>
  <c r="AZ389"/>
  <c r="BB389" s="1"/>
  <c r="F389" l="1"/>
  <c r="AC392"/>
  <c r="AX391"/>
  <c r="AG391"/>
  <c r="AD392" l="1"/>
  <c r="AY390"/>
  <c r="AF392" l="1"/>
  <c r="AO392" s="1"/>
  <c r="AP392" s="1"/>
  <c r="AQ392" s="1"/>
  <c r="BA390"/>
  <c r="AZ390"/>
  <c r="BB390" s="1"/>
  <c r="F390" l="1"/>
  <c r="AC393"/>
  <c r="AX392"/>
  <c r="AG392"/>
  <c r="AD393" l="1"/>
  <c r="AY391"/>
  <c r="AF393" l="1"/>
  <c r="BA391"/>
  <c r="AZ391"/>
  <c r="BB391" s="1"/>
  <c r="AG393" l="1"/>
  <c r="AO393"/>
  <c r="AP393" s="1"/>
  <c r="AQ393" s="1"/>
  <c r="F391"/>
  <c r="AX393"/>
  <c r="AC394" l="1"/>
  <c r="AD394" s="1"/>
  <c r="AY392"/>
  <c r="AF394" l="1"/>
  <c r="AO394" s="1"/>
  <c r="AP394" s="1"/>
  <c r="AQ394" s="1"/>
  <c r="BA392"/>
  <c r="AZ392"/>
  <c r="BB392" s="1"/>
  <c r="F392" l="1"/>
  <c r="AC395"/>
  <c r="AX394"/>
  <c r="AG394"/>
  <c r="AD395" l="1"/>
  <c r="AY393"/>
  <c r="AF395" l="1"/>
  <c r="AO395" s="1"/>
  <c r="AP395" s="1"/>
  <c r="AQ395" s="1"/>
  <c r="BA393"/>
  <c r="AZ393"/>
  <c r="BB393" s="1"/>
  <c r="F393" l="1"/>
  <c r="AC396"/>
  <c r="AX395"/>
  <c r="AG395"/>
  <c r="AD396" l="1"/>
  <c r="AY394"/>
  <c r="AF396" l="1"/>
  <c r="BA394"/>
  <c r="AZ394"/>
  <c r="BB394" s="1"/>
  <c r="AG396" l="1"/>
  <c r="AO396"/>
  <c r="AP396" s="1"/>
  <c r="AQ396" s="1"/>
  <c r="F394"/>
  <c r="AX396"/>
  <c r="AC397" l="1"/>
  <c r="AD397" s="1"/>
  <c r="AY395"/>
  <c r="BA395" l="1"/>
  <c r="AZ395"/>
  <c r="BB395" s="1"/>
  <c r="AF397"/>
  <c r="AO397" s="1"/>
  <c r="AP397" s="1"/>
  <c r="AQ397" s="1"/>
  <c r="AC398" l="1"/>
  <c r="AX397"/>
  <c r="F395"/>
  <c r="AG397"/>
  <c r="AD398" l="1"/>
  <c r="AY396"/>
  <c r="AF398" l="1"/>
  <c r="BA396"/>
  <c r="AZ396"/>
  <c r="BB396" s="1"/>
  <c r="AG398" l="1"/>
  <c r="AO398"/>
  <c r="AP398" s="1"/>
  <c r="AQ398" s="1"/>
  <c r="F396"/>
  <c r="AX398"/>
  <c r="AC399" l="1"/>
  <c r="AD399" s="1"/>
  <c r="AY397"/>
  <c r="AF399" l="1"/>
  <c r="BA397"/>
  <c r="AZ397"/>
  <c r="BB397" s="1"/>
  <c r="AG399" l="1"/>
  <c r="AO399"/>
  <c r="AP399" s="1"/>
  <c r="AQ399" s="1"/>
  <c r="F397"/>
  <c r="AX399"/>
  <c r="AC400" l="1"/>
  <c r="AD400" s="1"/>
  <c r="AY398"/>
  <c r="AF400" l="1"/>
  <c r="BA398"/>
  <c r="AZ398"/>
  <c r="BB398" s="1"/>
  <c r="AG400" l="1"/>
  <c r="AO400"/>
  <c r="AP400" s="1"/>
  <c r="AQ400" s="1"/>
  <c r="F398"/>
  <c r="AX400"/>
  <c r="AC401" l="1"/>
  <c r="AD401" s="1"/>
  <c r="AY399"/>
  <c r="BA399" l="1"/>
  <c r="AZ399"/>
  <c r="BB399" s="1"/>
  <c r="AF401"/>
  <c r="AG401" l="1"/>
  <c r="AO401"/>
  <c r="AP401" s="1"/>
  <c r="AQ401" s="1"/>
  <c r="F399"/>
  <c r="AX401"/>
  <c r="AC402" l="1"/>
  <c r="AD402" s="1"/>
  <c r="AY400"/>
  <c r="BA400" l="1"/>
  <c r="AZ400"/>
  <c r="BB400" s="1"/>
  <c r="AF402"/>
  <c r="AO402" s="1"/>
  <c r="AP402" s="1"/>
  <c r="AQ402" s="1"/>
  <c r="F400" l="1"/>
  <c r="AC403"/>
  <c r="AX402"/>
  <c r="AG402"/>
  <c r="AY401" l="1"/>
  <c r="AD403"/>
  <c r="BA401" l="1"/>
  <c r="AZ401"/>
  <c r="BB401" s="1"/>
  <c r="AF403"/>
  <c r="AG403" l="1"/>
  <c r="AO403"/>
  <c r="AP403" s="1"/>
  <c r="AQ403" s="1"/>
  <c r="F401"/>
  <c r="AX403"/>
  <c r="AC404" l="1"/>
  <c r="AD404" s="1"/>
  <c r="AY402"/>
  <c r="AF404" l="1"/>
  <c r="BA402"/>
  <c r="AZ402"/>
  <c r="BB402" s="1"/>
  <c r="AG404" l="1"/>
  <c r="AO404"/>
  <c r="AP404" s="1"/>
  <c r="AQ404" s="1"/>
  <c r="F402"/>
  <c r="AX404"/>
  <c r="AC405" l="1"/>
  <c r="AD405" s="1"/>
  <c r="AY403"/>
  <c r="BA403" l="1"/>
  <c r="AZ403"/>
  <c r="BB403" s="1"/>
  <c r="AF405"/>
  <c r="AO405" s="1"/>
  <c r="AP405" s="1"/>
  <c r="AQ405" s="1"/>
  <c r="F403" l="1"/>
  <c r="AC406"/>
  <c r="AX405"/>
  <c r="AG405"/>
  <c r="AY404" l="1"/>
  <c r="AD406"/>
  <c r="BA404" l="1"/>
  <c r="AZ404"/>
  <c r="BB404" s="1"/>
  <c r="AF406"/>
  <c r="AO406" s="1"/>
  <c r="AP406" s="1"/>
  <c r="AQ406" s="1"/>
  <c r="F404" l="1"/>
  <c r="AC407"/>
  <c r="AX406"/>
  <c r="AG406"/>
  <c r="AY405" l="1"/>
  <c r="AD407"/>
  <c r="BA405" l="1"/>
  <c r="AZ405"/>
  <c r="BB405" s="1"/>
  <c r="AF407"/>
  <c r="AO407" s="1"/>
  <c r="AP407" s="1"/>
  <c r="AQ407" s="1"/>
  <c r="F405" l="1"/>
  <c r="AC408"/>
  <c r="AX407"/>
  <c r="AG407"/>
  <c r="AY406" l="1"/>
  <c r="AD408"/>
  <c r="BA406" l="1"/>
  <c r="AZ406"/>
  <c r="BB406" s="1"/>
  <c r="AF408"/>
  <c r="AO408" s="1"/>
  <c r="AP408" s="1"/>
  <c r="AQ408" s="1"/>
  <c r="F406" l="1"/>
  <c r="AC409"/>
  <c r="AX408"/>
  <c r="AG408"/>
  <c r="AD409" l="1"/>
  <c r="AY407"/>
  <c r="AF409" l="1"/>
  <c r="AO409" s="1"/>
  <c r="AP409" s="1"/>
  <c r="AQ409" s="1"/>
  <c r="BA407"/>
  <c r="AZ407"/>
  <c r="BB407" s="1"/>
  <c r="F407" l="1"/>
  <c r="AC410"/>
  <c r="AX409"/>
  <c r="AG409"/>
  <c r="AD410" l="1"/>
  <c r="AY408"/>
  <c r="AF410" l="1"/>
  <c r="AO410" s="1"/>
  <c r="AP410" s="1"/>
  <c r="AQ410" s="1"/>
  <c r="BA408"/>
  <c r="AZ408"/>
  <c r="BB408" s="1"/>
  <c r="F408" l="1"/>
  <c r="AC411"/>
  <c r="AX410"/>
  <c r="AG410"/>
  <c r="AY409" l="1"/>
  <c r="AD411"/>
  <c r="BA409" l="1"/>
  <c r="AZ409"/>
  <c r="BB409" s="1"/>
  <c r="AF411"/>
  <c r="AO411" s="1"/>
  <c r="AP411" s="1"/>
  <c r="AQ411" s="1"/>
  <c r="F409" l="1"/>
  <c r="AC412"/>
  <c r="AX411"/>
  <c r="AG411"/>
  <c r="AD412" l="1"/>
  <c r="AY410"/>
  <c r="AF412" l="1"/>
  <c r="BA410"/>
  <c r="AZ410"/>
  <c r="BB410" s="1"/>
  <c r="AG412" l="1"/>
  <c r="AO412"/>
  <c r="AP412" s="1"/>
  <c r="AQ412" s="1"/>
  <c r="F410"/>
  <c r="AX412"/>
  <c r="AC413" l="1"/>
  <c r="AD413" s="1"/>
  <c r="AY411"/>
  <c r="AF413" l="1"/>
  <c r="AO413" s="1"/>
  <c r="AP413" s="1"/>
  <c r="AQ413" s="1"/>
  <c r="BA411"/>
  <c r="AZ411"/>
  <c r="BB411" s="1"/>
  <c r="F411" l="1"/>
  <c r="AC414"/>
  <c r="AX413"/>
  <c r="AG413"/>
  <c r="AD414" l="1"/>
  <c r="AY412"/>
  <c r="AF414" l="1"/>
  <c r="AO414" s="1"/>
  <c r="AP414" s="1"/>
  <c r="AQ414" s="1"/>
  <c r="BA412"/>
  <c r="AZ412"/>
  <c r="BB412" s="1"/>
  <c r="F412" l="1"/>
  <c r="AC415"/>
  <c r="AX414"/>
  <c r="AG414"/>
  <c r="AD415" l="1"/>
  <c r="AY413"/>
  <c r="AF415" l="1"/>
  <c r="AO415" s="1"/>
  <c r="AP415" s="1"/>
  <c r="AQ415" s="1"/>
  <c r="BA413"/>
  <c r="AZ413"/>
  <c r="BB413" s="1"/>
  <c r="F413" l="1"/>
  <c r="AC416"/>
  <c r="AX415"/>
  <c r="AG415"/>
  <c r="AD416" l="1"/>
  <c r="AY414"/>
  <c r="AF416" l="1"/>
  <c r="BA414"/>
  <c r="AZ414"/>
  <c r="BB414" s="1"/>
  <c r="AG416" l="1"/>
  <c r="AO416"/>
  <c r="AP416" s="1"/>
  <c r="AQ416" s="1"/>
  <c r="F414"/>
  <c r="AX416"/>
  <c r="AC417" l="1"/>
  <c r="AD417" s="1"/>
  <c r="AY415"/>
  <c r="AF417" l="1"/>
  <c r="AO417" s="1"/>
  <c r="AP417" s="1"/>
  <c r="AQ417" s="1"/>
  <c r="BA415"/>
  <c r="AZ415"/>
  <c r="BB415" s="1"/>
  <c r="F415" l="1"/>
  <c r="AC418"/>
  <c r="AX417"/>
  <c r="AG417"/>
  <c r="AD418" l="1"/>
  <c r="AY416"/>
  <c r="AF418" l="1"/>
  <c r="BA416"/>
  <c r="AZ416"/>
  <c r="BB416" s="1"/>
  <c r="AG418" l="1"/>
  <c r="AO418"/>
  <c r="AP418" s="1"/>
  <c r="AQ418" s="1"/>
  <c r="F416"/>
  <c r="AX418"/>
  <c r="AC419" l="1"/>
  <c r="AD419" s="1"/>
  <c r="AY417"/>
  <c r="AF419" l="1"/>
  <c r="AO419" s="1"/>
  <c r="AP419" s="1"/>
  <c r="AQ419" s="1"/>
  <c r="BA417"/>
  <c r="AZ417"/>
  <c r="BB417" s="1"/>
  <c r="F417" l="1"/>
  <c r="AC420"/>
  <c r="AX419"/>
  <c r="AG419"/>
  <c r="AD420" l="1"/>
  <c r="AY418"/>
  <c r="AF420" l="1"/>
  <c r="AO420" s="1"/>
  <c r="AP420" s="1"/>
  <c r="AQ420" s="1"/>
  <c r="BA418"/>
  <c r="AZ418"/>
  <c r="BB418" s="1"/>
  <c r="F418" l="1"/>
  <c r="AC421"/>
  <c r="AX420"/>
  <c r="AG420"/>
  <c r="AD421" l="1"/>
  <c r="AY419"/>
  <c r="AF421" l="1"/>
  <c r="AO421" s="1"/>
  <c r="AP421" s="1"/>
  <c r="AQ421" s="1"/>
  <c r="BA419"/>
  <c r="AZ419"/>
  <c r="BB419" s="1"/>
  <c r="F419" l="1"/>
  <c r="AC422"/>
  <c r="AX421"/>
  <c r="AG421"/>
  <c r="AD422" l="1"/>
  <c r="AY420"/>
  <c r="AF422" l="1"/>
  <c r="AO422" s="1"/>
  <c r="AP422" s="1"/>
  <c r="AQ422" s="1"/>
  <c r="BA420"/>
  <c r="AZ420"/>
  <c r="BB420" s="1"/>
  <c r="F420" l="1"/>
  <c r="AC423"/>
  <c r="AX422"/>
  <c r="AG422"/>
  <c r="AD423" l="1"/>
  <c r="AY421"/>
  <c r="AF423" l="1"/>
  <c r="AO423" s="1"/>
  <c r="AP423" s="1"/>
  <c r="AQ423" s="1"/>
  <c r="BA421"/>
  <c r="AZ421"/>
  <c r="BB421" s="1"/>
  <c r="F421" l="1"/>
  <c r="AC424"/>
  <c r="AX423"/>
  <c r="AG423"/>
  <c r="AY422" l="1"/>
  <c r="AD424"/>
  <c r="BA422" l="1"/>
  <c r="AZ422"/>
  <c r="BB422" s="1"/>
  <c r="AF424"/>
  <c r="AO424" s="1"/>
  <c r="AP424" s="1"/>
  <c r="AQ424" s="1"/>
  <c r="F422" l="1"/>
  <c r="AC425"/>
  <c r="AX424"/>
  <c r="AG424"/>
  <c r="AD425" l="1"/>
  <c r="AY423"/>
  <c r="AF425" l="1"/>
  <c r="AO425" s="1"/>
  <c r="AP425" s="1"/>
  <c r="AQ425" s="1"/>
  <c r="BA423"/>
  <c r="AZ423"/>
  <c r="BB423" s="1"/>
  <c r="F423" l="1"/>
  <c r="AC426"/>
  <c r="AX425"/>
  <c r="AG425"/>
  <c r="AY424" l="1"/>
  <c r="AD426"/>
  <c r="BA424" l="1"/>
  <c r="AZ424"/>
  <c r="BB424" s="1"/>
  <c r="AF426"/>
  <c r="AO426" s="1"/>
  <c r="AP426" s="1"/>
  <c r="AQ426" s="1"/>
  <c r="F424" l="1"/>
  <c r="AC427"/>
  <c r="AX426"/>
  <c r="AG426"/>
  <c r="AY425" l="1"/>
  <c r="AD427"/>
  <c r="BA425" l="1"/>
  <c r="AZ425"/>
  <c r="BB425" s="1"/>
  <c r="AF427"/>
  <c r="AO427" s="1"/>
  <c r="AP427" s="1"/>
  <c r="AQ427" s="1"/>
  <c r="F425" l="1"/>
  <c r="AC428"/>
  <c r="AX427"/>
  <c r="AG427"/>
  <c r="AD428" l="1"/>
  <c r="AY426"/>
  <c r="AF428" l="1"/>
  <c r="AO428" s="1"/>
  <c r="AP428" s="1"/>
  <c r="AQ428" s="1"/>
  <c r="BA426"/>
  <c r="AZ426"/>
  <c r="BB426" s="1"/>
  <c r="F426" l="1"/>
  <c r="AC429"/>
  <c r="AX428"/>
  <c r="AG428"/>
  <c r="AD429" l="1"/>
  <c r="AY427"/>
  <c r="AF429" l="1"/>
  <c r="AO429" s="1"/>
  <c r="AP429" s="1"/>
  <c r="AQ429" s="1"/>
  <c r="BA427"/>
  <c r="AZ427"/>
  <c r="BB427" s="1"/>
  <c r="F427" l="1"/>
  <c r="AC430"/>
  <c r="AX429"/>
  <c r="AG429"/>
  <c r="AD430" l="1"/>
  <c r="AY428"/>
  <c r="AF430" l="1"/>
  <c r="AO430" s="1"/>
  <c r="AP430" s="1"/>
  <c r="AQ430" s="1"/>
  <c r="BA428"/>
  <c r="AZ428"/>
  <c r="BB428" s="1"/>
  <c r="F428" l="1"/>
  <c r="AC431"/>
  <c r="AX430"/>
  <c r="AG430"/>
  <c r="AD431" l="1"/>
  <c r="AY429"/>
  <c r="AF431" l="1"/>
  <c r="AO431" s="1"/>
  <c r="AP431" s="1"/>
  <c r="AQ431" s="1"/>
  <c r="BA429"/>
  <c r="AZ429"/>
  <c r="BB429" s="1"/>
  <c r="F429" l="1"/>
  <c r="AC432"/>
  <c r="AX431"/>
  <c r="AG431"/>
  <c r="AD432" l="1"/>
  <c r="AY430"/>
  <c r="AF432" l="1"/>
  <c r="BA430"/>
  <c r="AZ430"/>
  <c r="BB430" s="1"/>
  <c r="AG432" l="1"/>
  <c r="AO432"/>
  <c r="AP432" s="1"/>
  <c r="AQ432" s="1"/>
  <c r="F430"/>
  <c r="AX432"/>
  <c r="AC433" l="1"/>
  <c r="AD433" s="1"/>
  <c r="AY431"/>
  <c r="BA431" l="1"/>
  <c r="AZ431"/>
  <c r="BB431" s="1"/>
  <c r="AF433"/>
  <c r="AO433" s="1"/>
  <c r="AP433" s="1"/>
  <c r="AQ433" s="1"/>
  <c r="AC434" l="1"/>
  <c r="AX433"/>
  <c r="F431"/>
  <c r="AG433"/>
  <c r="AD434" l="1"/>
  <c r="AY432"/>
  <c r="AF434" l="1"/>
  <c r="BA432"/>
  <c r="AZ432"/>
  <c r="BB432" s="1"/>
  <c r="AG434" l="1"/>
  <c r="AO434"/>
  <c r="AP434" s="1"/>
  <c r="AQ434" s="1"/>
  <c r="F432"/>
  <c r="AX434"/>
  <c r="AC435" l="1"/>
  <c r="AD435" s="1"/>
  <c r="AY433"/>
  <c r="AF435" l="1"/>
  <c r="AO435" s="1"/>
  <c r="AP435" s="1"/>
  <c r="AQ435" s="1"/>
  <c r="BA433"/>
  <c r="AZ433"/>
  <c r="BB433" s="1"/>
  <c r="F433" l="1"/>
  <c r="AC436"/>
  <c r="AX435"/>
  <c r="AG435"/>
  <c r="AD436" l="1"/>
  <c r="AY434"/>
  <c r="AF436" l="1"/>
  <c r="AO436" s="1"/>
  <c r="AP436" s="1"/>
  <c r="AQ436" s="1"/>
  <c r="BA434"/>
  <c r="AZ434"/>
  <c r="BB434" s="1"/>
  <c r="F434" l="1"/>
  <c r="AC437"/>
  <c r="AX436"/>
  <c r="AG436"/>
  <c r="AD437" l="1"/>
  <c r="AY435"/>
  <c r="BA435" l="1"/>
  <c r="AZ435"/>
  <c r="BB435" s="1"/>
  <c r="AF437"/>
  <c r="AO437" s="1"/>
  <c r="AP437" s="1"/>
  <c r="AQ437" s="1"/>
  <c r="F435" l="1"/>
  <c r="AC438"/>
  <c r="AX437"/>
  <c r="AG437"/>
  <c r="AY436" l="1"/>
  <c r="AD438"/>
  <c r="BA436" l="1"/>
  <c r="AZ436"/>
  <c r="BB436" s="1"/>
  <c r="AF438"/>
  <c r="AO438" s="1"/>
  <c r="AP438" s="1"/>
  <c r="AQ438" s="1"/>
  <c r="F436" l="1"/>
  <c r="AC439"/>
  <c r="AX438"/>
  <c r="AG438"/>
  <c r="AD439" l="1"/>
  <c r="AY437"/>
  <c r="BA437" l="1"/>
  <c r="AZ437"/>
  <c r="BB437" s="1"/>
  <c r="AF439"/>
  <c r="AO439" s="1"/>
  <c r="AP439" s="1"/>
  <c r="AQ439" s="1"/>
  <c r="AC440" l="1"/>
  <c r="AX439"/>
  <c r="F437"/>
  <c r="AG439"/>
  <c r="AD440" l="1"/>
  <c r="AY438"/>
  <c r="AF440" l="1"/>
  <c r="AO440" s="1"/>
  <c r="AP440" s="1"/>
  <c r="AQ440" s="1"/>
  <c r="BA438"/>
  <c r="AZ438"/>
  <c r="BB438" s="1"/>
  <c r="F438" l="1"/>
  <c r="AC441"/>
  <c r="AX440"/>
  <c r="AG440"/>
  <c r="AD441" l="1"/>
  <c r="AY439"/>
  <c r="AF441" l="1"/>
  <c r="AO441" s="1"/>
  <c r="AP441" s="1"/>
  <c r="AQ441" s="1"/>
  <c r="BA439"/>
  <c r="AZ439"/>
  <c r="BB439" s="1"/>
  <c r="F439" l="1"/>
  <c r="AC442"/>
  <c r="AX441"/>
  <c r="AG441"/>
  <c r="AD442" l="1"/>
  <c r="AY440"/>
  <c r="AF442" l="1"/>
  <c r="AO442" s="1"/>
  <c r="AP442" s="1"/>
  <c r="AQ442" s="1"/>
  <c r="BA440"/>
  <c r="AZ440"/>
  <c r="BB440" s="1"/>
  <c r="F440" l="1"/>
  <c r="AC443"/>
  <c r="AX442"/>
  <c r="AG442"/>
  <c r="AD443" l="1"/>
  <c r="AY441"/>
  <c r="AF443" l="1"/>
  <c r="AO443" s="1"/>
  <c r="AP443" s="1"/>
  <c r="AQ443" s="1"/>
  <c r="BA441"/>
  <c r="AZ441"/>
  <c r="BB441" s="1"/>
  <c r="F441" l="1"/>
  <c r="AC444"/>
  <c r="AX443"/>
  <c r="AG443"/>
  <c r="AD444" l="1"/>
  <c r="AY442"/>
  <c r="AF444" l="1"/>
  <c r="AO444" s="1"/>
  <c r="AP444" s="1"/>
  <c r="AQ444" s="1"/>
  <c r="BA442"/>
  <c r="AZ442"/>
  <c r="BB442" s="1"/>
  <c r="F442" l="1"/>
  <c r="AC445"/>
  <c r="AX444"/>
  <c r="AG444"/>
  <c r="AD445" l="1"/>
  <c r="AY443"/>
  <c r="AF445" l="1"/>
  <c r="AO445" s="1"/>
  <c r="AP445" s="1"/>
  <c r="AQ445" s="1"/>
  <c r="BA443"/>
  <c r="AZ443"/>
  <c r="BB443" s="1"/>
  <c r="F443" l="1"/>
  <c r="AC446"/>
  <c r="AX445"/>
  <c r="AG445"/>
  <c r="AD446" l="1"/>
  <c r="AY444"/>
  <c r="AF446" l="1"/>
  <c r="BA444"/>
  <c r="AZ444"/>
  <c r="BB444" s="1"/>
  <c r="AG446" l="1"/>
  <c r="AO446"/>
  <c r="AP446" s="1"/>
  <c r="AQ446" s="1"/>
  <c r="F444"/>
  <c r="AX446"/>
  <c r="AC447" l="1"/>
  <c r="AD447" s="1"/>
  <c r="AY445"/>
  <c r="BA445" l="1"/>
  <c r="AZ445"/>
  <c r="BB445" s="1"/>
  <c r="AF447"/>
  <c r="AO447" s="1"/>
  <c r="AP447" s="1"/>
  <c r="AQ447" s="1"/>
  <c r="AC448" l="1"/>
  <c r="AX447"/>
  <c r="F445"/>
  <c r="AG447"/>
  <c r="AD448" l="1"/>
  <c r="AY446"/>
  <c r="AF448" l="1"/>
  <c r="AO448" s="1"/>
  <c r="AP448" s="1"/>
  <c r="AQ448" s="1"/>
  <c r="BA446"/>
  <c r="AZ446"/>
  <c r="BB446" s="1"/>
  <c r="F446" l="1"/>
  <c r="AC449"/>
  <c r="AX448"/>
  <c r="AG448"/>
  <c r="AD449" l="1"/>
  <c r="AY447"/>
  <c r="AF449" l="1"/>
  <c r="AO449" s="1"/>
  <c r="AP449" s="1"/>
  <c r="AQ449" s="1"/>
  <c r="BA447"/>
  <c r="AZ447"/>
  <c r="BB447" s="1"/>
  <c r="F447" l="1"/>
  <c r="AC450"/>
  <c r="AX449"/>
  <c r="AG449"/>
  <c r="AD450" l="1"/>
  <c r="AY448"/>
  <c r="AF450" l="1"/>
  <c r="AO450" s="1"/>
  <c r="AP450" s="1"/>
  <c r="AQ450" s="1"/>
  <c r="BA448"/>
  <c r="AZ448"/>
  <c r="BB448" s="1"/>
  <c r="F448" l="1"/>
  <c r="AC451"/>
  <c r="AX450"/>
  <c r="AG450"/>
  <c r="AD451" l="1"/>
  <c r="AY449"/>
  <c r="AF451" l="1"/>
  <c r="AO451" s="1"/>
  <c r="AP451" s="1"/>
  <c r="AQ451" s="1"/>
  <c r="BA449"/>
  <c r="AZ449"/>
  <c r="BB449" s="1"/>
  <c r="F449" l="1"/>
  <c r="AC452"/>
  <c r="AX451"/>
  <c r="AG451"/>
  <c r="AD452" l="1"/>
  <c r="AY450"/>
  <c r="AF452" l="1"/>
  <c r="AO452" s="1"/>
  <c r="AP452" s="1"/>
  <c r="AQ452" s="1"/>
  <c r="BA450"/>
  <c r="AZ450"/>
  <c r="BB450" s="1"/>
  <c r="F450" l="1"/>
  <c r="AC453"/>
  <c r="AX452"/>
  <c r="AG452"/>
  <c r="AD453" l="1"/>
  <c r="AY451"/>
  <c r="AF453" l="1"/>
  <c r="AO453" s="1"/>
  <c r="AP453" s="1"/>
  <c r="AQ453" s="1"/>
  <c r="BA451"/>
  <c r="AZ451"/>
  <c r="BB451" s="1"/>
  <c r="F451" l="1"/>
  <c r="AC454"/>
  <c r="AX453"/>
  <c r="AG453"/>
  <c r="AD454" l="1"/>
  <c r="AY452"/>
  <c r="AF454" l="1"/>
  <c r="BA452"/>
  <c r="AZ452"/>
  <c r="BB452" s="1"/>
  <c r="AG454" l="1"/>
  <c r="AO454"/>
  <c r="AP454" s="1"/>
  <c r="AQ454" s="1"/>
  <c r="F452"/>
  <c r="AX454"/>
  <c r="AC455" l="1"/>
  <c r="AD455" s="1"/>
  <c r="AY453"/>
  <c r="AF455" l="1"/>
  <c r="AO455" s="1"/>
  <c r="AP455" s="1"/>
  <c r="AQ455" s="1"/>
  <c r="BA453"/>
  <c r="AZ453"/>
  <c r="BB453" s="1"/>
  <c r="F453" l="1"/>
  <c r="AC456"/>
  <c r="AX455"/>
  <c r="AG455"/>
  <c r="AD456" l="1"/>
  <c r="AY454"/>
  <c r="AF456" l="1"/>
  <c r="AO456" s="1"/>
  <c r="AP456" s="1"/>
  <c r="AQ456" s="1"/>
  <c r="BA454"/>
  <c r="AZ454"/>
  <c r="BB454" s="1"/>
  <c r="F454" l="1"/>
  <c r="AC457"/>
  <c r="AX456"/>
  <c r="AG456"/>
  <c r="AD457" l="1"/>
  <c r="AY455"/>
  <c r="BA455" l="1"/>
  <c r="AZ455"/>
  <c r="BB455" s="1"/>
  <c r="AF457"/>
  <c r="AO457" s="1"/>
  <c r="AP457" s="1"/>
  <c r="AQ457" s="1"/>
  <c r="F455" l="1"/>
  <c r="AC458"/>
  <c r="AX457"/>
  <c r="AG457"/>
  <c r="AD458" l="1"/>
  <c r="AY456"/>
  <c r="AF458" l="1"/>
  <c r="AO458" s="1"/>
  <c r="AP458" s="1"/>
  <c r="AQ458" s="1"/>
  <c r="BA456"/>
  <c r="AZ456"/>
  <c r="BB456" s="1"/>
  <c r="F456" l="1"/>
  <c r="AC459"/>
  <c r="AX458"/>
  <c r="AG458"/>
  <c r="AD459" l="1"/>
  <c r="AY457"/>
  <c r="AF459" l="1"/>
  <c r="AO459" s="1"/>
  <c r="AP459" s="1"/>
  <c r="AQ459" s="1"/>
  <c r="BA457"/>
  <c r="AZ457"/>
  <c r="BB457" s="1"/>
  <c r="F457" l="1"/>
  <c r="AC460"/>
  <c r="AX459"/>
  <c r="AG459"/>
  <c r="AD460" l="1"/>
  <c r="AY458"/>
  <c r="AF460" l="1"/>
  <c r="AO460" s="1"/>
  <c r="AP460" s="1"/>
  <c r="AQ460" s="1"/>
  <c r="BA458"/>
  <c r="AZ458"/>
  <c r="BB458" s="1"/>
  <c r="F458" l="1"/>
  <c r="AC461"/>
  <c r="AX460"/>
  <c r="AG460"/>
  <c r="AD461" l="1"/>
  <c r="AY459"/>
  <c r="AF461" l="1"/>
  <c r="BA459"/>
  <c r="AZ459"/>
  <c r="BB459" s="1"/>
  <c r="AG461" l="1"/>
  <c r="AO461"/>
  <c r="AP461" s="1"/>
  <c r="AQ461" s="1"/>
  <c r="F459"/>
  <c r="AX461"/>
  <c r="AC462" l="1"/>
  <c r="AD462" s="1"/>
  <c r="AY460"/>
  <c r="AF462" l="1"/>
  <c r="AO462" s="1"/>
  <c r="AP462" s="1"/>
  <c r="AQ462" s="1"/>
  <c r="BA460"/>
  <c r="AZ460"/>
  <c r="BB460" s="1"/>
  <c r="F460" l="1"/>
  <c r="AC463"/>
  <c r="AX462"/>
  <c r="AG462"/>
  <c r="AD463" l="1"/>
  <c r="AY461"/>
  <c r="BA461" l="1"/>
  <c r="AZ461"/>
  <c r="BB461" s="1"/>
  <c r="AF463"/>
  <c r="AO463" s="1"/>
  <c r="AP463" s="1"/>
  <c r="AQ463" s="1"/>
  <c r="F461" l="1"/>
  <c r="AC464"/>
  <c r="AX463"/>
  <c r="AG463"/>
  <c r="AD464" l="1"/>
  <c r="AY462"/>
  <c r="AF464" l="1"/>
  <c r="BA462"/>
  <c r="AZ462"/>
  <c r="BB462" s="1"/>
  <c r="AG464" l="1"/>
  <c r="AO464"/>
  <c r="AP464" s="1"/>
  <c r="AQ464" s="1"/>
  <c r="F462"/>
  <c r="AX464"/>
  <c r="AC465" l="1"/>
  <c r="AD465" s="1"/>
  <c r="AY463"/>
  <c r="BA463" l="1"/>
  <c r="AZ463"/>
  <c r="BB463" s="1"/>
  <c r="AF465"/>
  <c r="AO465" s="1"/>
  <c r="AP465" s="1"/>
  <c r="AQ465" s="1"/>
  <c r="AC466" l="1"/>
  <c r="AX465"/>
  <c r="F463"/>
  <c r="AG465"/>
  <c r="AD466" l="1"/>
  <c r="AY464"/>
  <c r="AF466" l="1"/>
  <c r="AO466" s="1"/>
  <c r="AP466" s="1"/>
  <c r="AQ466" s="1"/>
  <c r="BA464"/>
  <c r="AZ464"/>
  <c r="BB464" s="1"/>
  <c r="F464" l="1"/>
  <c r="AC467"/>
  <c r="AX466"/>
  <c r="AG466"/>
  <c r="AD467" l="1"/>
  <c r="AY465"/>
  <c r="AF467" l="1"/>
  <c r="AO467" s="1"/>
  <c r="AP467" s="1"/>
  <c r="AQ467" s="1"/>
  <c r="BA465"/>
  <c r="AZ465"/>
  <c r="BB465" s="1"/>
  <c r="F465" l="1"/>
  <c r="AC468"/>
  <c r="AX467"/>
  <c r="AG467"/>
  <c r="AY466" l="1"/>
  <c r="AD468"/>
  <c r="BA466" l="1"/>
  <c r="AZ466"/>
  <c r="BB466" s="1"/>
  <c r="AF468"/>
  <c r="AO468" s="1"/>
  <c r="AP468" s="1"/>
  <c r="AQ468" s="1"/>
  <c r="F466" l="1"/>
  <c r="AC469"/>
  <c r="AX468"/>
  <c r="AG468"/>
  <c r="AD469" l="1"/>
  <c r="AY467"/>
  <c r="BA467" l="1"/>
  <c r="AZ467"/>
  <c r="BB467" s="1"/>
  <c r="AF469"/>
  <c r="AO469" s="1"/>
  <c r="AP469" s="1"/>
  <c r="AQ469" s="1"/>
  <c r="F467" l="1"/>
  <c r="AC470"/>
  <c r="AX469"/>
  <c r="AG469"/>
  <c r="AD470" l="1"/>
  <c r="AY468"/>
  <c r="AF470" l="1"/>
  <c r="AO470" s="1"/>
  <c r="AP470" s="1"/>
  <c r="AQ470" s="1"/>
  <c r="BA468"/>
  <c r="AZ468"/>
  <c r="BB468" s="1"/>
  <c r="F468" l="1"/>
  <c r="AC471"/>
  <c r="AX470"/>
  <c r="AG470"/>
  <c r="AD471" l="1"/>
  <c r="AY469"/>
  <c r="AF471" l="1"/>
  <c r="AO471" s="1"/>
  <c r="AP471" s="1"/>
  <c r="AQ471" s="1"/>
  <c r="BA469"/>
  <c r="AZ469"/>
  <c r="BB469" s="1"/>
  <c r="F469" l="1"/>
  <c r="AC472"/>
  <c r="AX471"/>
  <c r="AG471"/>
  <c r="AD472" l="1"/>
  <c r="AY470"/>
  <c r="AF472" l="1"/>
  <c r="AO472" s="1"/>
  <c r="AP472" s="1"/>
  <c r="AQ472" s="1"/>
  <c r="BA470"/>
  <c r="AZ470"/>
  <c r="BB470" s="1"/>
  <c r="F470" l="1"/>
  <c r="AC473"/>
  <c r="AX472"/>
  <c r="AG472"/>
  <c r="AD473" l="1"/>
  <c r="AY471"/>
  <c r="BA471" l="1"/>
  <c r="AZ471"/>
  <c r="BB471" s="1"/>
  <c r="AF473"/>
  <c r="AO473" s="1"/>
  <c r="AP473" s="1"/>
  <c r="AQ473" s="1"/>
  <c r="F471" l="1"/>
  <c r="AC474"/>
  <c r="AX473"/>
  <c r="AG473"/>
  <c r="AD474" l="1"/>
  <c r="AY472"/>
  <c r="AF474" l="1"/>
  <c r="BA472"/>
  <c r="AZ472"/>
  <c r="BB472" s="1"/>
  <c r="AG474" l="1"/>
  <c r="AO474"/>
  <c r="AP474" s="1"/>
  <c r="AQ474" s="1"/>
  <c r="F472"/>
  <c r="AX474"/>
  <c r="AC475" l="1"/>
  <c r="AD475" s="1"/>
  <c r="AY473"/>
  <c r="AF475" l="1"/>
  <c r="AO475" s="1"/>
  <c r="AP475" s="1"/>
  <c r="AQ475" s="1"/>
  <c r="BA473"/>
  <c r="AZ473"/>
  <c r="BB473" s="1"/>
  <c r="F473" l="1"/>
  <c r="AC476"/>
  <c r="AX475"/>
  <c r="AG475"/>
  <c r="AD476" l="1"/>
  <c r="AY474"/>
  <c r="AF476" l="1"/>
  <c r="BA474"/>
  <c r="AZ474"/>
  <c r="BB474" s="1"/>
  <c r="AG476" l="1"/>
  <c r="AO476"/>
  <c r="AP476" s="1"/>
  <c r="AQ476" s="1"/>
  <c r="F474"/>
  <c r="AX476"/>
  <c r="AC477" l="1"/>
  <c r="AD477" s="1"/>
  <c r="AY475"/>
  <c r="AF477" l="1"/>
  <c r="AO477" s="1"/>
  <c r="AP477" s="1"/>
  <c r="AQ477" s="1"/>
  <c r="BA475"/>
  <c r="AZ475"/>
  <c r="BB475" s="1"/>
  <c r="F475" l="1"/>
  <c r="AC478"/>
  <c r="AX477"/>
  <c r="AG477"/>
  <c r="AD478" l="1"/>
  <c r="AY476"/>
  <c r="AF478" l="1"/>
  <c r="AO478" s="1"/>
  <c r="AP478" s="1"/>
  <c r="AQ478" s="1"/>
  <c r="BA476"/>
  <c r="AZ476"/>
  <c r="BB476" s="1"/>
  <c r="F476" l="1"/>
  <c r="AC479"/>
  <c r="AX478"/>
  <c r="AG478"/>
  <c r="AD479" l="1"/>
  <c r="AY477"/>
  <c r="AF479" l="1"/>
  <c r="AO479" s="1"/>
  <c r="AP479" s="1"/>
  <c r="AQ479" s="1"/>
  <c r="BA477"/>
  <c r="AZ477"/>
  <c r="BB477" s="1"/>
  <c r="F477" l="1"/>
  <c r="AC480"/>
  <c r="AX479"/>
  <c r="AG479"/>
  <c r="AD480" l="1"/>
  <c r="AY478"/>
  <c r="AF480" l="1"/>
  <c r="AO480" s="1"/>
  <c r="AP480" s="1"/>
  <c r="AQ480" s="1"/>
  <c r="BA478"/>
  <c r="AZ478"/>
  <c r="BB478" s="1"/>
  <c r="F478" l="1"/>
  <c r="AC481"/>
  <c r="AX480"/>
  <c r="AG480"/>
  <c r="AD481" l="1"/>
  <c r="AY479"/>
  <c r="AF481" l="1"/>
  <c r="AO481" s="1"/>
  <c r="AP481" s="1"/>
  <c r="AQ481" s="1"/>
  <c r="BA479"/>
  <c r="AZ479"/>
  <c r="BB479" s="1"/>
  <c r="F479" l="1"/>
  <c r="AC482"/>
  <c r="AX481"/>
  <c r="AG481"/>
  <c r="AD482" l="1"/>
  <c r="AY480"/>
  <c r="AF482" l="1"/>
  <c r="BA480"/>
  <c r="AZ480"/>
  <c r="BB480" s="1"/>
  <c r="AG482" l="1"/>
  <c r="AO482"/>
  <c r="AP482" s="1"/>
  <c r="AQ482" s="1"/>
  <c r="F480"/>
  <c r="AX482"/>
  <c r="AC483" l="1"/>
  <c r="AD483" s="1"/>
  <c r="AY481"/>
  <c r="AF483" l="1"/>
  <c r="AO483" s="1"/>
  <c r="AP483" s="1"/>
  <c r="AQ483" s="1"/>
  <c r="BA481"/>
  <c r="AZ481"/>
  <c r="BB481" s="1"/>
  <c r="F481" l="1"/>
  <c r="AC484"/>
  <c r="AX483"/>
  <c r="AG483"/>
  <c r="AD484" l="1"/>
  <c r="AY482"/>
  <c r="AF484" l="1"/>
  <c r="BA482"/>
  <c r="AZ482"/>
  <c r="BB482" s="1"/>
  <c r="AG484" l="1"/>
  <c r="AO484"/>
  <c r="AP484" s="1"/>
  <c r="AQ484" s="1"/>
  <c r="F482"/>
  <c r="AX484"/>
  <c r="AC485" l="1"/>
  <c r="AD485" s="1"/>
  <c r="AY483"/>
  <c r="AF485" l="1"/>
  <c r="AO485" s="1"/>
  <c r="AP485" s="1"/>
  <c r="AQ485" s="1"/>
  <c r="BA483"/>
  <c r="AZ483"/>
  <c r="BB483" s="1"/>
  <c r="F483" l="1"/>
  <c r="AC486"/>
  <c r="AX485"/>
  <c r="AG485"/>
  <c r="AD486" l="1"/>
  <c r="AY484"/>
  <c r="AF486" l="1"/>
  <c r="BA484"/>
  <c r="AZ484"/>
  <c r="BB484" s="1"/>
  <c r="AG486" l="1"/>
  <c r="AO486"/>
  <c r="AP486" s="1"/>
  <c r="AQ486" s="1"/>
  <c r="F484"/>
  <c r="AX486"/>
  <c r="AC487" l="1"/>
  <c r="AD487" s="1"/>
  <c r="AY485"/>
  <c r="AF487" l="1"/>
  <c r="AO487" s="1"/>
  <c r="AP487" s="1"/>
  <c r="AQ487" s="1"/>
  <c r="BA485"/>
  <c r="AZ485"/>
  <c r="BB485" s="1"/>
  <c r="F485" l="1"/>
  <c r="AC488"/>
  <c r="AX487"/>
  <c r="AG487"/>
  <c r="AD488" l="1"/>
  <c r="AY486"/>
  <c r="AF488" l="1"/>
  <c r="AO488" s="1"/>
  <c r="AP488" s="1"/>
  <c r="AQ488" s="1"/>
  <c r="BA486"/>
  <c r="AZ486"/>
  <c r="BB486" s="1"/>
  <c r="F486" l="1"/>
  <c r="AC489"/>
  <c r="AX488"/>
  <c r="AG488"/>
  <c r="AD489" l="1"/>
  <c r="AY487"/>
  <c r="AF489" l="1"/>
  <c r="AO489" s="1"/>
  <c r="AP489" s="1"/>
  <c r="AQ489" s="1"/>
  <c r="BA487"/>
  <c r="AZ487"/>
  <c r="BB487" s="1"/>
  <c r="F487" l="1"/>
  <c r="AC490"/>
  <c r="AX489"/>
  <c r="AG489"/>
  <c r="AD490" l="1"/>
  <c r="AY488"/>
  <c r="AF490" l="1"/>
  <c r="BA488"/>
  <c r="AZ488"/>
  <c r="BB488" s="1"/>
  <c r="AG490" l="1"/>
  <c r="AO490"/>
  <c r="AP490" s="1"/>
  <c r="AQ490" s="1"/>
  <c r="F488"/>
  <c r="AX490"/>
  <c r="AC491" l="1"/>
  <c r="AD491" s="1"/>
  <c r="AY489"/>
  <c r="AF491" l="1"/>
  <c r="AO491" s="1"/>
  <c r="AP491" s="1"/>
  <c r="AQ491" s="1"/>
  <c r="BA489"/>
  <c r="AZ489"/>
  <c r="BB489" s="1"/>
  <c r="F489" l="1"/>
  <c r="AC492"/>
  <c r="AX491"/>
  <c r="AG491"/>
  <c r="AD492" l="1"/>
  <c r="AY490"/>
  <c r="AF492" l="1"/>
  <c r="AO492" s="1"/>
  <c r="AP492" s="1"/>
  <c r="AQ492" s="1"/>
  <c r="BA490"/>
  <c r="AZ490"/>
  <c r="BB490" s="1"/>
  <c r="F490" l="1"/>
  <c r="AC493"/>
  <c r="AX492"/>
  <c r="AG492"/>
  <c r="AD493" l="1"/>
  <c r="AY491"/>
  <c r="BA491" l="1"/>
  <c r="AZ491"/>
  <c r="BB491" s="1"/>
  <c r="AF493"/>
  <c r="AO493" s="1"/>
  <c r="AP493" s="1"/>
  <c r="AQ493" s="1"/>
  <c r="F491" l="1"/>
  <c r="AC494"/>
  <c r="AX493"/>
  <c r="AG493"/>
  <c r="AD494" l="1"/>
  <c r="AY492"/>
  <c r="AF494" l="1"/>
  <c r="AO494" s="1"/>
  <c r="AP494" s="1"/>
  <c r="AQ494" s="1"/>
  <c r="BA492"/>
  <c r="AZ492"/>
  <c r="BB492" s="1"/>
  <c r="F492" l="1"/>
  <c r="AC495"/>
  <c r="AX494"/>
  <c r="AG494"/>
  <c r="AD495" l="1"/>
  <c r="AY493"/>
  <c r="AF495" l="1"/>
  <c r="BA493"/>
  <c r="AZ493"/>
  <c r="BB493" s="1"/>
  <c r="AG495" l="1"/>
  <c r="AO495"/>
  <c r="AP495" s="1"/>
  <c r="AQ495" s="1"/>
  <c r="F493"/>
  <c r="AX495"/>
  <c r="AC496" l="1"/>
  <c r="AD496" s="1"/>
  <c r="AY494"/>
  <c r="AF496" l="1"/>
  <c r="AO496" s="1"/>
  <c r="AP496" s="1"/>
  <c r="AQ496" s="1"/>
  <c r="BA494"/>
  <c r="AZ494"/>
  <c r="BB494" s="1"/>
  <c r="F494" l="1"/>
  <c r="AC497"/>
  <c r="AX496"/>
  <c r="AG496"/>
  <c r="AD497" l="1"/>
  <c r="AY495"/>
  <c r="BA495" l="1"/>
  <c r="AZ495"/>
  <c r="BB495" s="1"/>
  <c r="AF497"/>
  <c r="AO497" s="1"/>
  <c r="AP497" s="1"/>
  <c r="AQ497" s="1"/>
  <c r="F495" l="1"/>
  <c r="AC498"/>
  <c r="AX497"/>
  <c r="AG497"/>
  <c r="AY496" l="1"/>
  <c r="AD498"/>
  <c r="BA496" l="1"/>
  <c r="AZ496"/>
  <c r="BB496" s="1"/>
  <c r="AF498"/>
  <c r="AG498" l="1"/>
  <c r="AO498"/>
  <c r="AP498" s="1"/>
  <c r="AQ498" s="1"/>
  <c r="F496"/>
  <c r="AX498"/>
  <c r="AC499" l="1"/>
  <c r="AD499" s="1"/>
  <c r="AY497"/>
  <c r="AF499" l="1"/>
  <c r="AO499" s="1"/>
  <c r="AP499" s="1"/>
  <c r="AQ499" s="1"/>
  <c r="BA497"/>
  <c r="AZ497"/>
  <c r="BB497" s="1"/>
  <c r="F497" l="1"/>
  <c r="AC500"/>
  <c r="AX499"/>
  <c r="AG499"/>
  <c r="AY498" l="1"/>
  <c r="AD500"/>
  <c r="BA498" l="1"/>
  <c r="AZ498"/>
  <c r="BB498" s="1"/>
  <c r="AF500"/>
  <c r="AG500" l="1"/>
  <c r="AO500"/>
  <c r="AP500" s="1"/>
  <c r="AQ500" s="1"/>
  <c r="F498"/>
  <c r="AX500"/>
  <c r="AC501" l="1"/>
  <c r="AD501" s="1"/>
  <c r="AY499"/>
  <c r="AF501" l="1"/>
  <c r="AO501" s="1"/>
  <c r="AP501" s="1"/>
  <c r="AQ501" s="1"/>
  <c r="BA499"/>
  <c r="AZ499"/>
  <c r="BB499" s="1"/>
  <c r="F499" l="1"/>
  <c r="AC502"/>
  <c r="AX501"/>
  <c r="AG501"/>
  <c r="AD502" l="1"/>
  <c r="AY500"/>
  <c r="AF502" l="1"/>
  <c r="AO502" s="1"/>
  <c r="AP502" s="1"/>
  <c r="AQ502" s="1"/>
  <c r="BA500"/>
  <c r="AZ500"/>
  <c r="BB500" s="1"/>
  <c r="F500" l="1"/>
  <c r="AC503"/>
  <c r="AX502"/>
  <c r="AG502"/>
  <c r="AD503" l="1"/>
  <c r="AY501"/>
  <c r="AF503" l="1"/>
  <c r="AO503" s="1"/>
  <c r="AP503" s="1"/>
  <c r="AQ503" s="1"/>
  <c r="BA501"/>
  <c r="AZ501"/>
  <c r="BB501" s="1"/>
  <c r="F501" l="1"/>
  <c r="AC504"/>
  <c r="AX503"/>
  <c r="AG503"/>
  <c r="AD504" l="1"/>
  <c r="AY502"/>
  <c r="AF504" l="1"/>
  <c r="AO504" s="1"/>
  <c r="AP504" s="1"/>
  <c r="AQ504" s="1"/>
  <c r="BA502"/>
  <c r="AZ502"/>
  <c r="BB502" s="1"/>
  <c r="F502" l="1"/>
  <c r="AC505"/>
  <c r="AX504"/>
  <c r="AG504"/>
  <c r="AD505" l="1"/>
  <c r="AY503"/>
  <c r="AF505" l="1"/>
  <c r="BA503"/>
  <c r="AZ503"/>
  <c r="BB503" s="1"/>
  <c r="AG505" l="1"/>
  <c r="AO505"/>
  <c r="AP505" s="1"/>
  <c r="AQ505" s="1"/>
  <c r="F503"/>
  <c r="AX505"/>
  <c r="AC506" l="1"/>
  <c r="AD506" s="1"/>
  <c r="AY504"/>
  <c r="AF506" l="1"/>
  <c r="BA504"/>
  <c r="AZ504"/>
  <c r="BB504" s="1"/>
  <c r="AG506" l="1"/>
  <c r="AO506"/>
  <c r="AP506" s="1"/>
  <c r="AQ506" s="1"/>
  <c r="F504"/>
  <c r="AX506"/>
  <c r="AC507" l="1"/>
  <c r="AD507" s="1"/>
  <c r="AY505"/>
  <c r="AF507" l="1"/>
  <c r="BA505"/>
  <c r="AZ505"/>
  <c r="BB505" s="1"/>
  <c r="AG507" l="1"/>
  <c r="AO507"/>
  <c r="AP507" s="1"/>
  <c r="AQ507" s="1"/>
  <c r="F505"/>
  <c r="AX507"/>
  <c r="AC508" l="1"/>
  <c r="AD508" s="1"/>
  <c r="AY506"/>
  <c r="AF508" l="1"/>
  <c r="AO508" s="1"/>
  <c r="AP508" s="1"/>
  <c r="AQ508" s="1"/>
  <c r="BA506"/>
  <c r="AZ506"/>
  <c r="BB506" s="1"/>
  <c r="F506" l="1"/>
  <c r="AC509"/>
  <c r="AX508"/>
  <c r="AG508"/>
  <c r="AD509" l="1"/>
  <c r="AY507"/>
  <c r="AF509" l="1"/>
  <c r="BA507"/>
  <c r="AZ507"/>
  <c r="BB507" s="1"/>
  <c r="AG509" l="1"/>
  <c r="AO509"/>
  <c r="AP509" s="1"/>
  <c r="AQ509" s="1"/>
  <c r="F507"/>
  <c r="AX509"/>
  <c r="AC510" l="1"/>
  <c r="AD510" s="1"/>
  <c r="AY508"/>
  <c r="AF510" l="1"/>
  <c r="BA508"/>
  <c r="AZ508"/>
  <c r="BB508" s="1"/>
  <c r="AG510" l="1"/>
  <c r="AO510"/>
  <c r="AP510" s="1"/>
  <c r="AQ510" s="1"/>
  <c r="F508"/>
  <c r="AX510"/>
  <c r="AC511" l="1"/>
  <c r="AD511" s="1"/>
  <c r="AY509"/>
  <c r="AF511" l="1"/>
  <c r="AO511" s="1"/>
  <c r="AP511" s="1"/>
  <c r="AQ511" s="1"/>
  <c r="BA509"/>
  <c r="AZ509"/>
  <c r="BB509" s="1"/>
  <c r="F509" l="1"/>
  <c r="AC512"/>
  <c r="AX511"/>
  <c r="AG511"/>
  <c r="AD512" l="1"/>
  <c r="AY510"/>
  <c r="AF512" l="1"/>
  <c r="BA510"/>
  <c r="AZ510"/>
  <c r="BB510" s="1"/>
  <c r="AG512" l="1"/>
  <c r="AO512"/>
  <c r="AP512" s="1"/>
  <c r="AQ512" s="1"/>
  <c r="F510"/>
  <c r="AX512"/>
  <c r="AC513" l="1"/>
  <c r="AD513" s="1"/>
  <c r="AY511"/>
  <c r="BA511" l="1"/>
  <c r="AZ511"/>
  <c r="BB511" s="1"/>
  <c r="AF513"/>
  <c r="AO513" s="1"/>
  <c r="AP513" s="1"/>
  <c r="AQ513" s="1"/>
  <c r="F511" l="1"/>
  <c r="AC514"/>
  <c r="AX513"/>
  <c r="AG513"/>
  <c r="AD514" l="1"/>
  <c r="AY512"/>
  <c r="AF514" l="1"/>
  <c r="BA512"/>
  <c r="AZ512"/>
  <c r="BB512" s="1"/>
  <c r="AG514" l="1"/>
  <c r="AO514"/>
  <c r="AP514" s="1"/>
  <c r="AQ514" s="1"/>
  <c r="F512"/>
  <c r="AX514"/>
  <c r="AC515" l="1"/>
  <c r="AD515" s="1"/>
  <c r="AY513"/>
  <c r="AF515" l="1"/>
  <c r="AO515" s="1"/>
  <c r="AP515" s="1"/>
  <c r="AQ515" s="1"/>
  <c r="BA513"/>
  <c r="AZ513"/>
  <c r="BB513" s="1"/>
  <c r="F513" l="1"/>
  <c r="AC516"/>
  <c r="AX515"/>
  <c r="AG515"/>
  <c r="AD516" l="1"/>
  <c r="AY514"/>
  <c r="AF516" l="1"/>
  <c r="BA514"/>
  <c r="AZ514"/>
  <c r="BB514" s="1"/>
  <c r="AG516" l="1"/>
  <c r="AO516"/>
  <c r="AP516" s="1"/>
  <c r="AQ516" s="1"/>
  <c r="F514"/>
  <c r="AX516"/>
  <c r="AC517" l="1"/>
  <c r="AD517" s="1"/>
  <c r="AY515"/>
  <c r="AF517" l="1"/>
  <c r="AO517" s="1"/>
  <c r="AP517" s="1"/>
  <c r="AQ517" s="1"/>
  <c r="BA515"/>
  <c r="AZ515"/>
  <c r="BB515" s="1"/>
  <c r="F515" l="1"/>
  <c r="AC518"/>
  <c r="AX517"/>
  <c r="AG517"/>
  <c r="AD518" l="1"/>
  <c r="AY516"/>
  <c r="AF518" l="1"/>
  <c r="BA516"/>
  <c r="AZ516"/>
  <c r="BB516" s="1"/>
  <c r="AG518" l="1"/>
  <c r="AO518"/>
  <c r="AP518" s="1"/>
  <c r="AQ518" s="1"/>
  <c r="F516"/>
  <c r="AX518"/>
  <c r="AC519" l="1"/>
  <c r="AD519" s="1"/>
  <c r="AY517"/>
  <c r="AF519" l="1"/>
  <c r="AO519" s="1"/>
  <c r="AP519" s="1"/>
  <c r="AQ519" s="1"/>
  <c r="BA517"/>
  <c r="AZ517"/>
  <c r="BB517" s="1"/>
  <c r="F517" l="1"/>
  <c r="AC520"/>
  <c r="AX519"/>
  <c r="AG519"/>
  <c r="AD520" l="1"/>
  <c r="AY518"/>
  <c r="AF520" l="1"/>
  <c r="AO520" s="1"/>
  <c r="AP520" s="1"/>
  <c r="AQ520" s="1"/>
  <c r="BA518"/>
  <c r="AZ518"/>
  <c r="BB518" s="1"/>
  <c r="F518" l="1"/>
  <c r="AC521"/>
  <c r="AX520"/>
  <c r="AG520"/>
  <c r="AY519" l="1"/>
  <c r="AD521"/>
  <c r="AF521" l="1"/>
  <c r="BA519"/>
  <c r="AZ519"/>
  <c r="BB519" s="1"/>
  <c r="AG521" l="1"/>
  <c r="AO521"/>
  <c r="AP521" s="1"/>
  <c r="AQ521" s="1"/>
  <c r="F519"/>
  <c r="AX521"/>
  <c r="AC522" l="1"/>
  <c r="AD522" s="1"/>
  <c r="AY520"/>
  <c r="AF522" l="1"/>
  <c r="AO522" s="1"/>
  <c r="AP522" s="1"/>
  <c r="AQ522" s="1"/>
  <c r="BA520"/>
  <c r="AZ520"/>
  <c r="BB520" s="1"/>
  <c r="F520" l="1"/>
  <c r="AC523"/>
  <c r="AX522"/>
  <c r="AG522"/>
  <c r="AD523" l="1"/>
  <c r="AY521"/>
  <c r="AF523" l="1"/>
  <c r="BA521"/>
  <c r="AZ521"/>
  <c r="BB521" s="1"/>
  <c r="AG523" l="1"/>
  <c r="AO523"/>
  <c r="AP523" s="1"/>
  <c r="AQ523" s="1"/>
  <c r="F521"/>
  <c r="AX523"/>
  <c r="AC524" l="1"/>
  <c r="AD524" s="1"/>
  <c r="AY522"/>
  <c r="AF524" l="1"/>
  <c r="BA522"/>
  <c r="AZ522"/>
  <c r="BB522" s="1"/>
  <c r="AG524" l="1"/>
  <c r="AO524"/>
  <c r="AP524" s="1"/>
  <c r="AQ524" s="1"/>
  <c r="F522"/>
  <c r="AX524"/>
  <c r="AC525" l="1"/>
  <c r="AD525" s="1"/>
  <c r="AY523"/>
  <c r="AF525" l="1"/>
  <c r="AO525" s="1"/>
  <c r="AP525" s="1"/>
  <c r="AQ525" s="1"/>
  <c r="BA523"/>
  <c r="AZ523"/>
  <c r="BB523" s="1"/>
  <c r="F523" l="1"/>
  <c r="AX525"/>
  <c r="AG525"/>
  <c r="AY525" l="1"/>
  <c r="AZ525" s="1"/>
  <c r="BB525" s="1"/>
  <c r="AY524"/>
  <c r="BA525" l="1"/>
  <c r="F525" s="1"/>
  <c r="AY24"/>
  <c r="BD3" s="1"/>
  <c r="BA524"/>
  <c r="AZ524"/>
  <c r="BB524" s="1"/>
  <c r="F524" l="1"/>
  <c r="BD4"/>
  <c r="BD6" s="1"/>
  <c r="BD7" s="1"/>
  <c r="E20" s="1"/>
  <c r="BD5"/>
</calcChain>
</file>

<file path=xl/comments1.xml><?xml version="1.0" encoding="utf-8"?>
<comments xmlns="http://schemas.openxmlformats.org/spreadsheetml/2006/main">
  <authors>
    <author>Work</author>
  </authors>
  <commentList>
    <comment ref="A1" authorId="0">
      <text>
        <r>
          <rPr>
            <b/>
            <sz val="12"/>
            <color indexed="10"/>
            <rFont val="Tahoma"/>
            <family val="2"/>
          </rPr>
          <t>Tips to Receive the most value out of your loan when you chose to self service the loan payments:</t>
        </r>
        <r>
          <rPr>
            <b/>
            <sz val="6"/>
            <color indexed="81"/>
            <rFont val="Tahoma"/>
            <family val="2"/>
          </rPr>
          <t xml:space="preserve">
</t>
        </r>
        <r>
          <rPr>
            <sz val="6"/>
            <color indexed="81"/>
            <rFont val="Tahoma"/>
            <family val="2"/>
          </rPr>
          <t xml:space="preserve">
</t>
        </r>
        <r>
          <rPr>
            <sz val="9"/>
            <color indexed="81"/>
            <rFont val="Tahoma"/>
            <family val="2"/>
          </rPr>
          <t>1. Keep copies of checks and the envelope they were mailed in as will as a copy of the deposited check (if available from your bank) or deposit slip. Keep all payment documentation together in a file or manila envelope</t>
        </r>
        <r>
          <rPr>
            <sz val="6"/>
            <color indexed="81"/>
            <rFont val="Tahoma"/>
            <family val="2"/>
          </rPr>
          <t xml:space="preserve">.
</t>
        </r>
        <r>
          <rPr>
            <sz val="9"/>
            <color indexed="81"/>
            <rFont val="Tahoma"/>
            <family val="2"/>
          </rPr>
          <t>2. Deposit each loan payment check separately to document the amount deposited matched the loan payment amount received. It is difficult to verify payments were actually received and deposited when many checks are bundled and deposited as one transaction.</t>
        </r>
        <r>
          <rPr>
            <sz val="6"/>
            <color indexed="81"/>
            <rFont val="Tahoma"/>
            <family val="2"/>
          </rPr>
          <t xml:space="preserve">
</t>
        </r>
        <r>
          <rPr>
            <sz val="9"/>
            <color indexed="81"/>
            <rFont val="Tahoma"/>
            <family val="2"/>
          </rPr>
          <t>3. Have a friendly discussion with your borrower if they are more then 10 days late. Remind them of the late fees that will accrue according to the loan terms. Do everything possible to receive their full payment before it becomes 30 days late which can significantly reduce the loan's value.</t>
        </r>
        <r>
          <rPr>
            <sz val="6"/>
            <color indexed="81"/>
            <rFont val="Tahoma"/>
            <family val="2"/>
          </rPr>
          <t xml:space="preserve">
</t>
        </r>
        <r>
          <rPr>
            <sz val="9"/>
            <color indexed="81"/>
            <rFont val="Tahoma"/>
            <family val="2"/>
          </rPr>
          <t>4. Follow up to make certain their fire insurance and property taxes are paid timely. If you collect reserves for these items, make certain they are paid well ahead of time.</t>
        </r>
        <r>
          <rPr>
            <sz val="6"/>
            <color indexed="81"/>
            <rFont val="Tahoma"/>
            <family val="2"/>
          </rPr>
          <t xml:space="preserve">
</t>
        </r>
        <r>
          <rPr>
            <u/>
            <sz val="9"/>
            <color indexed="81"/>
            <rFont val="Tahoma"/>
            <family val="2"/>
          </rPr>
          <t>5. Watch for announcement of our new servicing program on our West Coast Equity website. (www.westcoastequity.com)</t>
        </r>
      </text>
    </comment>
    <comment ref="A3" authorId="0">
      <text>
        <r>
          <rPr>
            <sz val="14"/>
            <color indexed="81"/>
            <rFont val="Simplified Arabic Fixed"/>
            <family val="3"/>
          </rPr>
          <t>©</t>
        </r>
        <r>
          <rPr>
            <sz val="10"/>
            <color indexed="81"/>
            <rFont val="Simplified Arabic Fixed"/>
            <family val="3"/>
          </rPr>
          <t xml:space="preserve"> Note Investments LLC
User agrees to not remove the sponsor’s names, logo or contact information. This software is offered for free to all users.
</t>
        </r>
        <r>
          <rPr>
            <b/>
            <sz val="10"/>
            <color indexed="81"/>
            <rFont val="Simplified Arabic Fixed"/>
            <family val="3"/>
          </rPr>
          <t xml:space="preserve">Registration </t>
        </r>
        <r>
          <rPr>
            <sz val="10"/>
            <color indexed="81"/>
            <rFont val="Simplified Arabic Fixed"/>
            <family val="3"/>
          </rPr>
          <t xml:space="preserve">
From time to time we may upgrade the software and fix any errors that are reported to us. To receive notification of any software upgrades, please email your contact information to the address on the faceplate of the software. Put “Software Registration” in the subject line and indicate what software you are using. 
</t>
        </r>
        <r>
          <rPr>
            <b/>
            <sz val="10"/>
            <color indexed="81"/>
            <rFont val="Simplified Arabic Fixed"/>
            <family val="3"/>
          </rPr>
          <t>Privacy Policy</t>
        </r>
        <r>
          <rPr>
            <sz val="10"/>
            <color indexed="81"/>
            <rFont val="Simplified Arabic Fixed"/>
            <family val="3"/>
          </rPr>
          <t xml:space="preserve">
We will never release your information to any third party. We will not use information you provide us except to notify you of software upgrades, errors found in the software and on rare occasion to ask for your input to improve the software.
</t>
        </r>
        <r>
          <rPr>
            <b/>
            <sz val="10"/>
            <color indexed="81"/>
            <rFont val="Simplified Arabic Fixed"/>
            <family val="3"/>
          </rPr>
          <t>No Warranties</t>
        </r>
        <r>
          <rPr>
            <sz val="10"/>
            <color indexed="81"/>
            <rFont val="Simplified Arabic Fixed"/>
            <family val="3"/>
          </rPr>
          <t xml:space="preserve">
While we have extensively tested this software, this software is provided “as-is”. The creators make no warranties expressed or implied, including but not limited to warranties of merchantability and fitness for a particular purpose. Without limiting the conditions above, you accept the software may not meet your requirements; operate error free, or identify any or all errors or problems, or to do so accurately.
</t>
        </r>
        <r>
          <rPr>
            <b/>
            <sz val="10"/>
            <color indexed="81"/>
            <rFont val="Simplified Arabic Fixed"/>
            <family val="3"/>
          </rPr>
          <t>Limitation of Liability</t>
        </r>
        <r>
          <rPr>
            <sz val="10"/>
            <color indexed="81"/>
            <rFont val="Simplified Arabic Fixed"/>
            <family val="3"/>
          </rPr>
          <t xml:space="preserve">
The user of this software agrees in no event shall creators of this software be liable to user for damages including lost profits, lost savings or any other direct, indirect, special incidental, or consequential damages arising from the use or inability to use the software, or any mistakes and negligence in developing this software or for and other claim by any other party. The user bear bears all risks and responsibility for the quality and performance of this software.
Please report any errors to the company listed on top of this sheet. Thank you.</t>
        </r>
      </text>
    </comment>
    <comment ref="O5" authorId="0">
      <text>
        <r>
          <rPr>
            <b/>
            <sz val="9"/>
            <color indexed="81"/>
            <rFont val="Tahoma"/>
            <family val="2"/>
          </rPr>
          <t>Insurance Renewal:</t>
        </r>
        <r>
          <rPr>
            <sz val="9"/>
            <color indexed="81"/>
            <rFont val="Tahoma"/>
            <family val="2"/>
          </rPr>
          <t xml:space="preserve">
Enter the next renewal date of the borrower's insurance policy to trigger a reminder to confirm they are paid or make payment from the Reserve Fund
Leave this field blank if it is not applicable.
</t>
        </r>
      </text>
    </comment>
    <comment ref="O6" authorId="0">
      <text>
        <r>
          <rPr>
            <b/>
            <sz val="9"/>
            <color indexed="81"/>
            <rFont val="Tahoma"/>
            <family val="2"/>
          </rPr>
          <t>Insurance Reserves:</t>
        </r>
        <r>
          <rPr>
            <sz val="9"/>
            <color indexed="81"/>
            <rFont val="Tahoma"/>
            <family val="2"/>
          </rPr>
          <t xml:space="preserve">
The amount due with each payment as impounds for the Insurance Premium.
Generally, 1/12th of the premium is collected each month.
</t>
        </r>
      </text>
    </comment>
    <comment ref="O7" authorId="0">
      <text>
        <r>
          <rPr>
            <b/>
            <sz val="9"/>
            <color indexed="81"/>
            <rFont val="Tahoma"/>
            <family val="2"/>
          </rPr>
          <t>Property Tax Date:</t>
        </r>
        <r>
          <rPr>
            <sz val="9"/>
            <color indexed="81"/>
            <rFont val="Tahoma"/>
            <family val="2"/>
          </rPr>
          <t xml:space="preserve">
Enter date property taxes are due to trigger a reminder to confirm they are paid or make payment from the Reserve Fund.</t>
        </r>
      </text>
    </comment>
    <comment ref="O8" authorId="0">
      <text>
        <r>
          <rPr>
            <b/>
            <sz val="9"/>
            <color indexed="81"/>
            <rFont val="Tahoma"/>
            <family val="2"/>
          </rPr>
          <t>Reserves for Property Taxes:</t>
        </r>
        <r>
          <rPr>
            <sz val="9"/>
            <color indexed="81"/>
            <rFont val="Tahoma"/>
            <family val="2"/>
          </rPr>
          <t xml:space="preserve">
The amount due with each payment as impounds for next year's property taxes.
</t>
        </r>
      </text>
    </comment>
    <comment ref="E12" authorId="0">
      <text>
        <r>
          <rPr>
            <b/>
            <sz val="9"/>
            <color indexed="81"/>
            <rFont val="Tahoma"/>
            <family val="2"/>
          </rPr>
          <t xml:space="preserve">Loan Balance: 
</t>
        </r>
        <r>
          <rPr>
            <sz val="9"/>
            <color indexed="81"/>
            <rFont val="Tahoma"/>
            <family val="2"/>
          </rPr>
          <t>The principal balance the future payment stream will be based. Either the starting balance of a new loan or current balance as of the effective date entered in the box below.</t>
        </r>
      </text>
    </comment>
    <comment ref="E13" authorId="0">
      <text>
        <r>
          <rPr>
            <b/>
            <sz val="9"/>
            <color indexed="81"/>
            <rFont val="Tahoma"/>
            <family val="2"/>
          </rPr>
          <t xml:space="preserve">Balance Effective Date:
</t>
        </r>
        <r>
          <rPr>
            <sz val="9"/>
            <color indexed="81"/>
            <rFont val="Tahoma"/>
            <family val="2"/>
          </rPr>
          <t>Date interest begins to accrue on the balance entered above.</t>
        </r>
      </text>
    </comment>
    <comment ref="G13" authorId="0">
      <text>
        <r>
          <rPr>
            <b/>
            <sz val="9"/>
            <color indexed="81"/>
            <rFont val="Tahoma"/>
            <family val="2"/>
          </rPr>
          <t>Notes on Loan:</t>
        </r>
        <r>
          <rPr>
            <sz val="9"/>
            <color indexed="81"/>
            <rFont val="Tahoma"/>
            <family val="2"/>
          </rPr>
          <t xml:space="preserve">
Use this area to remember when payments are considered late and any late penalties, any changes in payment amounts or interest rates, when bump payments are due or any other loan event.</t>
        </r>
      </text>
    </comment>
    <comment ref="E14" authorId="0">
      <text>
        <r>
          <rPr>
            <b/>
            <sz val="9"/>
            <color indexed="81"/>
            <rFont val="Tahoma"/>
            <family val="2"/>
          </rPr>
          <t xml:space="preserve">Interest Rate:
</t>
        </r>
        <r>
          <rPr>
            <sz val="9"/>
            <color indexed="81"/>
            <rFont val="Tahoma"/>
            <family val="2"/>
          </rPr>
          <t>Enter the prevailing interest rate as of the date in the box above. If the interest rate changes, you may enter the new rate and the effective date on the appropriate line in the pay history table below.
The default interest rate will be used if no entry is made manually.</t>
        </r>
        <r>
          <rPr>
            <b/>
            <sz val="9"/>
            <color indexed="81"/>
            <rFont val="Tahoma"/>
            <family val="2"/>
          </rPr>
          <t xml:space="preserve">
</t>
        </r>
      </text>
    </comment>
    <comment ref="E15" authorId="0">
      <text>
        <r>
          <rPr>
            <b/>
            <sz val="9"/>
            <color indexed="81"/>
            <rFont val="Tahoma"/>
            <family val="2"/>
          </rPr>
          <t>Days in Loan Year:</t>
        </r>
        <r>
          <rPr>
            <sz val="9"/>
            <color indexed="81"/>
            <rFont val="Tahoma"/>
            <family val="2"/>
          </rPr>
          <t xml:space="preserve">
Use 365 days/year to calculate standard loans for true interest rate application.
360 days/year can be used when the borrower properly acknowledges this method can be used to calculate interest accrual. This method slightly favors the lender by collecting a years worth of interest in a 360 day period.</t>
        </r>
      </text>
    </comment>
    <comment ref="E16" authorId="0">
      <text>
        <r>
          <rPr>
            <b/>
            <sz val="9"/>
            <color indexed="81"/>
            <rFont val="Tahoma"/>
            <family val="2"/>
          </rPr>
          <t>Last Payment Date / Maturity Date / Balloon Date:</t>
        </r>
        <r>
          <rPr>
            <sz val="9"/>
            <color indexed="81"/>
            <rFont val="Tahoma"/>
            <family val="2"/>
          </rPr>
          <t xml:space="preserve">
Enter Date the Loan is "All due and Payable" This program will remind you specific notices to your borrower are required in some states within a year of a balloon payment. Check the notification requirements of the state where the property is located.</t>
        </r>
      </text>
    </comment>
    <comment ref="G16" authorId="0">
      <text>
        <r>
          <rPr>
            <b/>
            <sz val="9"/>
            <color indexed="81"/>
            <rFont val="Tahoma"/>
            <family val="2"/>
          </rPr>
          <t xml:space="preserve">Alert Dates:
</t>
        </r>
        <r>
          <rPr>
            <sz val="9"/>
            <color indexed="81"/>
            <rFont val="Tahoma"/>
            <family val="2"/>
          </rPr>
          <t xml:space="preserve">Enter dates of special loan events such as bump payments, a change in interest rates or payment amounts.
An alert will be triggered 60 days before the event. You should notify the borrower of the event.
Delete the date to cancel the alert
</t>
        </r>
      </text>
    </comment>
    <comment ref="A19" authorId="0">
      <text>
        <r>
          <rPr>
            <b/>
            <sz val="9"/>
            <color indexed="81"/>
            <rFont val="Tahoma"/>
            <family val="2"/>
          </rPr>
          <t>How Payments Are Applied:</t>
        </r>
        <r>
          <rPr>
            <sz val="9"/>
            <color indexed="81"/>
            <rFont val="Tahoma"/>
            <family val="2"/>
          </rPr>
          <t xml:space="preserve">
  First: To any reserve funds entered in the Deposit into Reserve column
  Next: To any fees entered in the Fees Paid column
  Next: To outstanding interest earned 
  Last:  All remaining funds pay down the Principal Balance</t>
        </r>
      </text>
    </comment>
    <comment ref="A20" authorId="0">
      <text>
        <r>
          <rPr>
            <b/>
            <sz val="9"/>
            <color rgb="FF000000"/>
            <rFont val="Tahoma"/>
            <family val="2"/>
          </rPr>
          <t>Adding to Principal Balance:</t>
        </r>
        <r>
          <rPr>
            <sz val="9"/>
            <color rgb="FF000000"/>
            <rFont val="Tahoma"/>
            <family val="2"/>
          </rPr>
          <t xml:space="preserve">
If lender advances additional funds on borrower's behalf according to the loan terms they may add that amount to the principal balance after proper notice has been given the borrower.
To add funds onto the principal balance enter the funds advanced as a negative number in the Payment Received column.</t>
        </r>
      </text>
    </comment>
    <comment ref="D24" authorId="0">
      <text>
        <r>
          <rPr>
            <b/>
            <sz val="9"/>
            <color indexed="81"/>
            <rFont val="Tahoma"/>
            <family val="2"/>
          </rPr>
          <t xml:space="preserve">Annual Interest Rate:
</t>
        </r>
        <r>
          <rPr>
            <sz val="9"/>
            <color indexed="81"/>
            <rFont val="Tahoma"/>
            <family val="2"/>
          </rPr>
          <t>The annualized interest rate used to calculate interest accrual between the event on the line above and the date on the line of the entry. 
This program uses the rate entered on line above until a new rate is manually entered on a line below. To change interest rates mid-loan, enter effective date and new interest rate in chronological order below. Program will continue to use new rate until a different rate is entered.
If code to select interest rate is accidently deleted from cell, drag formula from cells above or below effected cell.</t>
        </r>
      </text>
    </comment>
    <comment ref="A25" authorId="0">
      <text>
        <r>
          <rPr>
            <b/>
            <sz val="9"/>
            <color indexed="81"/>
            <rFont val="Tahoma"/>
            <family val="2"/>
          </rPr>
          <t>Date:</t>
        </r>
        <r>
          <rPr>
            <sz val="9"/>
            <color indexed="81"/>
            <rFont val="Tahoma"/>
            <family val="2"/>
          </rPr>
          <t xml:space="preserve">
Enter the date of the Event. (Date that payment was received; a fee was incurred, a special payment was placed into reserve fund; a payment was made from reserve fund etc.)
</t>
        </r>
        <r>
          <rPr>
            <b/>
            <sz val="10"/>
            <color indexed="10"/>
            <rFont val="Tahoma"/>
            <family val="2"/>
          </rPr>
          <t>Dates must be in chronological order.</t>
        </r>
        <r>
          <rPr>
            <sz val="9"/>
            <color indexed="81"/>
            <rFont val="Tahoma"/>
            <family val="2"/>
          </rPr>
          <t xml:space="preserve">
</t>
        </r>
      </text>
    </comment>
    <comment ref="B25" authorId="0">
      <text>
        <r>
          <rPr>
            <b/>
            <sz val="9"/>
            <color indexed="81"/>
            <rFont val="Tahoma"/>
            <family val="2"/>
          </rPr>
          <t>Payment Received:</t>
        </r>
        <r>
          <rPr>
            <sz val="9"/>
            <color indexed="81"/>
            <rFont val="Tahoma"/>
            <family val="2"/>
          </rPr>
          <t xml:space="preserve">
Enter the total payment received from the borrower. If paying funds out of reserve account and no payment was received, leave blank. </t>
        </r>
      </text>
    </comment>
    <comment ref="C25" authorId="0">
      <text>
        <r>
          <rPr>
            <b/>
            <sz val="9"/>
            <color indexed="81"/>
            <rFont val="Tahoma"/>
            <family val="2"/>
          </rPr>
          <t xml:space="preserve">No. Days:
</t>
        </r>
        <r>
          <rPr>
            <sz val="9"/>
            <color indexed="81"/>
            <rFont val="Tahoma"/>
            <family val="2"/>
          </rPr>
          <t>Number of Days between events.</t>
        </r>
        <r>
          <rPr>
            <b/>
            <sz val="9"/>
            <color indexed="81"/>
            <rFont val="Tahoma"/>
            <family val="2"/>
          </rPr>
          <t xml:space="preserve"> 
</t>
        </r>
        <r>
          <rPr>
            <sz val="9"/>
            <color indexed="81"/>
            <rFont val="Tahoma"/>
            <family val="2"/>
          </rPr>
          <t xml:space="preserve">
</t>
        </r>
      </text>
    </comment>
    <comment ref="E25" authorId="0">
      <text>
        <r>
          <rPr>
            <b/>
            <sz val="9"/>
            <color indexed="81"/>
            <rFont val="Tahoma"/>
            <family val="2"/>
          </rPr>
          <t>Interest Paid:</t>
        </r>
        <r>
          <rPr>
            <sz val="9"/>
            <color indexed="81"/>
            <rFont val="Tahoma"/>
            <family val="2"/>
          </rPr>
          <t xml:space="preserve">
The amount of payment applied toward accrued interest.</t>
        </r>
      </text>
    </comment>
    <comment ref="F25" authorId="0">
      <text>
        <r>
          <rPr>
            <b/>
            <sz val="9"/>
            <color indexed="81"/>
            <rFont val="Tahoma"/>
            <family val="2"/>
          </rPr>
          <t>YTD Interest Paid:</t>
        </r>
        <r>
          <rPr>
            <sz val="9"/>
            <color indexed="81"/>
            <rFont val="Tahoma"/>
            <family val="2"/>
          </rPr>
          <t xml:space="preserve">
Adds all the interest paid within the calender year.
</t>
        </r>
      </text>
    </comment>
    <comment ref="G25" authorId="0">
      <text>
        <r>
          <rPr>
            <b/>
            <sz val="9"/>
            <color indexed="81"/>
            <rFont val="Tahoma"/>
            <family val="2"/>
          </rPr>
          <t>Principal Paid:</t>
        </r>
        <r>
          <rPr>
            <sz val="9"/>
            <color indexed="81"/>
            <rFont val="Tahoma"/>
            <family val="2"/>
          </rPr>
          <t xml:space="preserve">
The amount of Payment applied to reducing the Prinipal Balance of the loan.</t>
        </r>
      </text>
    </comment>
    <comment ref="J25" authorId="0">
      <text>
        <r>
          <rPr>
            <b/>
            <sz val="9"/>
            <color indexed="81"/>
            <rFont val="Tahoma"/>
            <family val="2"/>
          </rPr>
          <t>Deposits into Reserve Fund:</t>
        </r>
        <r>
          <rPr>
            <sz val="9"/>
            <color indexed="81"/>
            <rFont val="Tahoma"/>
            <family val="2"/>
          </rPr>
          <t xml:space="preserve">
Enter amounts deposited into the reserve fund in this column.
If payment is only to be applied to Reserves or Paid Fees, leave Payment Received blank and enter the amount of the Reserve Deposit in this column.</t>
        </r>
      </text>
    </comment>
    <comment ref="K25" authorId="0">
      <text>
        <r>
          <rPr>
            <b/>
            <sz val="9"/>
            <color indexed="81"/>
            <rFont val="Tahoma"/>
            <family val="2"/>
          </rPr>
          <t>Payment Out Of Reserve Funds:</t>
        </r>
        <r>
          <rPr>
            <sz val="9"/>
            <color indexed="81"/>
            <rFont val="Tahoma"/>
            <family val="2"/>
          </rPr>
          <t xml:space="preserve">
Enter payments you make out of the reserve funds to pay for insurance or property taxes.</t>
        </r>
      </text>
    </comment>
    <comment ref="L25" authorId="0">
      <text>
        <r>
          <rPr>
            <b/>
            <sz val="9"/>
            <color indexed="81"/>
            <rFont val="Tahoma"/>
            <family val="2"/>
          </rPr>
          <t>Reserve Fund Balance:</t>
        </r>
        <r>
          <rPr>
            <sz val="9"/>
            <color indexed="81"/>
            <rFont val="Tahoma"/>
            <family val="2"/>
          </rPr>
          <t xml:space="preserve">
If applicable, enter balance of Reserve Fund as of the start date in the far left column. 
Enter reserves received after the start date in the Deposit into Reserve Fund Column.
</t>
        </r>
      </text>
    </comment>
    <comment ref="M25" authorId="0">
      <text>
        <r>
          <rPr>
            <b/>
            <sz val="9"/>
            <color indexed="81"/>
            <rFont val="Tahoma"/>
            <family val="2"/>
          </rPr>
          <t>Fees Accrued:</t>
        </r>
        <r>
          <rPr>
            <sz val="9"/>
            <color indexed="81"/>
            <rFont val="Tahoma"/>
            <family val="2"/>
          </rPr>
          <t xml:space="preserve">
Enter fees incurred by borrower such as late fees or for NSF checks.
</t>
        </r>
      </text>
    </comment>
    <comment ref="N25" authorId="0">
      <text>
        <r>
          <rPr>
            <b/>
            <sz val="9"/>
            <color indexed="81"/>
            <rFont val="Tahoma"/>
            <family val="2"/>
          </rPr>
          <t>Fees Paid:</t>
        </r>
        <r>
          <rPr>
            <sz val="9"/>
            <color indexed="81"/>
            <rFont val="Tahoma"/>
            <family val="2"/>
          </rPr>
          <t xml:space="preserve">
Enter the amount of payment received applied to outstanding fees.</t>
        </r>
      </text>
    </comment>
    <comment ref="O25" authorId="0">
      <text>
        <r>
          <rPr>
            <b/>
            <sz val="9"/>
            <color indexed="81"/>
            <rFont val="Tahoma"/>
            <family val="2"/>
          </rPr>
          <t>Fees Outstanding:</t>
        </r>
        <r>
          <rPr>
            <sz val="9"/>
            <color indexed="81"/>
            <rFont val="Tahoma"/>
            <family val="2"/>
          </rPr>
          <t xml:space="preserve">
Enter the amount outstanding fees as of the start date in the far left column. Leave blank if this is a new loan or there are no outstanding fees when this loan is set up.
Enter new fees in the Fees Accrued column. 
</t>
        </r>
      </text>
    </comment>
  </commentList>
</comments>
</file>

<file path=xl/sharedStrings.xml><?xml version="1.0" encoding="utf-8"?>
<sst xmlns="http://schemas.openxmlformats.org/spreadsheetml/2006/main" count="127" uniqueCount="125">
  <si>
    <t xml:space="preserve">Property Type: </t>
  </si>
  <si>
    <t>Date</t>
  </si>
  <si>
    <t>Payment Received</t>
  </si>
  <si>
    <t>No Days</t>
  </si>
  <si>
    <t>Interest Paid</t>
  </si>
  <si>
    <t>Pricipal Paid</t>
  </si>
  <si>
    <t>Principal Balance</t>
  </si>
  <si>
    <t>Comments</t>
  </si>
  <si>
    <t xml:space="preserve">Property Address: </t>
  </si>
  <si>
    <t xml:space="preserve">Loan Number: </t>
  </si>
  <si>
    <t>Terms of Use</t>
  </si>
  <si>
    <t xml:space="preserve">Borrower's Phone Numbers: </t>
  </si>
  <si>
    <t xml:space="preserve">Borrower's Mailing Address: </t>
  </si>
  <si>
    <t xml:space="preserve">Borrower(s): </t>
  </si>
  <si>
    <t>PV</t>
  </si>
  <si>
    <t>i</t>
  </si>
  <si>
    <t>Deposit into Reserve Fund</t>
  </si>
  <si>
    <t>Payment out of Reserve Funds</t>
  </si>
  <si>
    <t>Fees Accrued</t>
  </si>
  <si>
    <t>Fees Paid</t>
  </si>
  <si>
    <t>Fees Outstanding</t>
  </si>
  <si>
    <t>Pmt Made</t>
  </si>
  <si>
    <t>No Pmt Made</t>
  </si>
  <si>
    <t>Days</t>
  </si>
  <si>
    <t>Res</t>
  </si>
  <si>
    <t>Fee</t>
  </si>
  <si>
    <t>YTD Interest Paid</t>
  </si>
  <si>
    <t>No Year Change</t>
  </si>
  <si>
    <t>Year Change</t>
  </si>
  <si>
    <t>i Paid</t>
  </si>
  <si>
    <t>i Arrears</t>
  </si>
  <si>
    <t>Reserve Fund Balance</t>
  </si>
  <si>
    <t>ytd i</t>
  </si>
  <si>
    <t>Res over test</t>
  </si>
  <si>
    <t>Res Over</t>
  </si>
  <si>
    <t>ytd cum</t>
  </si>
  <si>
    <t>ytd final</t>
  </si>
  <si>
    <t>Fee over test</t>
  </si>
  <si>
    <t>fee over</t>
  </si>
  <si>
    <t>i Calc Days</t>
  </si>
  <si>
    <t>i Accr in period</t>
  </si>
  <si>
    <t>i owed</t>
  </si>
  <si>
    <t>on/off</t>
  </si>
  <si>
    <t>How Payments are Applied</t>
  </si>
  <si>
    <t xml:space="preserve">  TIPS TO MAXIMIZE                                           THE VALUE OF YOUR LOAN</t>
  </si>
  <si>
    <t xml:space="preserve">  No Payments</t>
  </si>
  <si>
    <t xml:space="preserve">  Monthly</t>
  </si>
  <si>
    <t xml:space="preserve">  Quarterly</t>
  </si>
  <si>
    <t xml:space="preserve">  Semiannually</t>
  </si>
  <si>
    <t xml:space="preserve">  Annually</t>
  </si>
  <si>
    <t xml:space="preserve">  Every 2 months</t>
  </si>
  <si>
    <t xml:space="preserve">  2x per month (24 pmts/yr)</t>
  </si>
  <si>
    <t xml:space="preserve">  Every 2 weeks (26 pmts/yr)</t>
  </si>
  <si>
    <t xml:space="preserve">  Weekly</t>
  </si>
  <si>
    <t>Year</t>
  </si>
  <si>
    <t>This pmt timely</t>
  </si>
  <si>
    <t>Pmt Entered not for p &amp; I</t>
  </si>
  <si>
    <t>Cal Days No Pmt</t>
  </si>
  <si>
    <t>Cal Pays No Pmt 2</t>
  </si>
  <si>
    <t>i Tendered</t>
  </si>
  <si>
    <t>Princ Reduction Calc</t>
  </si>
  <si>
    <t>Princ Reduction Stop negative result</t>
  </si>
  <si>
    <t>ytd if error</t>
  </si>
  <si>
    <t>ytd cum if error</t>
  </si>
  <si>
    <t>Current Balance</t>
  </si>
  <si>
    <t>C1</t>
  </si>
  <si>
    <t>C2</t>
  </si>
  <si>
    <t>AC-</t>
  </si>
  <si>
    <t>BD-</t>
  </si>
  <si>
    <t>BR-</t>
  </si>
  <si>
    <t>CT-</t>
  </si>
  <si>
    <t>DA-</t>
  </si>
  <si>
    <t>DM-</t>
  </si>
  <si>
    <t>ED-</t>
  </si>
  <si>
    <t>EX-</t>
  </si>
  <si>
    <t>FA-</t>
  </si>
  <si>
    <t>FT-</t>
  </si>
  <si>
    <t>GE-</t>
  </si>
  <si>
    <t>GT-</t>
  </si>
  <si>
    <t>HI-</t>
  </si>
  <si>
    <t>CA-</t>
  </si>
  <si>
    <t>IB-</t>
  </si>
  <si>
    <t>HP-</t>
  </si>
  <si>
    <t>IM-</t>
  </si>
  <si>
    <t>JC-</t>
  </si>
  <si>
    <t>KA-</t>
  </si>
  <si>
    <t>KY-</t>
  </si>
  <si>
    <t>JN-</t>
  </si>
  <si>
    <t>LD-</t>
  </si>
  <si>
    <t>LP-</t>
  </si>
  <si>
    <t>MD-</t>
  </si>
  <si>
    <t>MY-</t>
  </si>
  <si>
    <t>NE-</t>
  </si>
  <si>
    <t>NY-</t>
  </si>
  <si>
    <t>OA-</t>
  </si>
  <si>
    <t>OS-</t>
  </si>
  <si>
    <t>PQ-</t>
  </si>
  <si>
    <t>start</t>
  </si>
  <si>
    <t>end</t>
  </si>
  <si>
    <t>West Coast Equity</t>
  </si>
  <si>
    <t>1-800-535-5081</t>
  </si>
  <si>
    <t>Empowering Sellers who finance their buyers</t>
  </si>
  <si>
    <t>www.westcoastequity.com</t>
  </si>
  <si>
    <t>info@westcoastequity.com</t>
  </si>
  <si>
    <t xml:space="preserve">Insurance Agent/Phone: </t>
  </si>
  <si>
    <t xml:space="preserve">Insurance Policy No.: </t>
  </si>
  <si>
    <t xml:space="preserve">Reserves for Insurance: </t>
  </si>
  <si>
    <t xml:space="preserve">Insurance Renewal Date: </t>
  </si>
  <si>
    <t xml:space="preserve">Date Property Taxes are Due: </t>
  </si>
  <si>
    <t xml:space="preserve">Reserves for Property Taxes: </t>
  </si>
  <si>
    <t xml:space="preserve">County website or phone number: </t>
  </si>
  <si>
    <r>
      <t>Notes on</t>
    </r>
    <r>
      <rPr>
        <b/>
        <sz val="9"/>
        <rFont val="Verdana"/>
        <family val="2"/>
      </rPr>
      <t xml:space="preserve"> Your Loan</t>
    </r>
  </si>
  <si>
    <t>Last Payment</t>
  </si>
  <si>
    <t xml:space="preserve">Current / Starting Balance </t>
  </si>
  <si>
    <t xml:space="preserve">Date Above Balance is Effective </t>
  </si>
  <si>
    <t xml:space="preserve">Annual Interest Rate </t>
  </si>
  <si>
    <t xml:space="preserve">Date Last Loan Payment is Due </t>
  </si>
  <si>
    <t xml:space="preserve">Alert Dates </t>
  </si>
  <si>
    <t xml:space="preserve">Notes on transaction: </t>
  </si>
  <si>
    <t xml:space="preserve">Days in the Loan Year </t>
  </si>
  <si>
    <t xml:space="preserve">  365 days/year</t>
  </si>
  <si>
    <t xml:space="preserve">  360 days/year</t>
  </si>
  <si>
    <t>Interest Rate</t>
  </si>
  <si>
    <t>Add to Princ Balance</t>
  </si>
  <si>
    <t>How to Add to Principal Balance</t>
  </si>
</sst>
</file>

<file path=xl/styles.xml><?xml version="1.0" encoding="utf-8"?>
<styleSheet xmlns="http://schemas.openxmlformats.org/spreadsheetml/2006/main">
  <numFmts count="12">
    <numFmt numFmtId="7" formatCode="&quot;$&quot;#,##0.00_);\(&quot;$&quot;#,##0.00\)"/>
    <numFmt numFmtId="8" formatCode="&quot;$&quot;#,##0.00_);[Red]\(&quot;$&quot;#,##0.00\)"/>
    <numFmt numFmtId="44" formatCode="_(&quot;$&quot;* #,##0.00_);_(&quot;$&quot;* \(#,##0.00\);_(&quot;$&quot;* &quot;-&quot;??_);_(@_)"/>
    <numFmt numFmtId="43" formatCode="_(* #,##0.00_);_(* \(#,##0.00\);_(* &quot;-&quot;??_);_(@_)"/>
    <numFmt numFmtId="164" formatCode="mm/dd/yy"/>
    <numFmt numFmtId="165" formatCode="_(&quot;$&quot;* #,##0.0000_);_(&quot;$&quot;* \(#,##0.0000\);_(&quot;$&quot;* &quot;-&quot;??_);_(@_)"/>
    <numFmt numFmtId="166" formatCode="_(&quot;$&quot;* #,##0.00000000_);_(&quot;$&quot;* \(#,##0.00000000\);_(&quot;$&quot;* &quot;-&quot;??_);_(@_)"/>
    <numFmt numFmtId="167" formatCode="_(&quot;$&quot;* #,##0.00"/>
    <numFmt numFmtId="168" formatCode="0_);\(0\)"/>
    <numFmt numFmtId="169" formatCode="[$-409]mmmm\ d\,\ yyyy;@"/>
    <numFmt numFmtId="170" formatCode="&quot;$&quot;\ \ #,##0.00"/>
    <numFmt numFmtId="171" formatCode="&quot;$&quot;\ \ #,##0_);[Red]\(&quot;$&quot;\ \ #,##0\)"/>
  </numFmts>
  <fonts count="78">
    <font>
      <sz val="11"/>
      <color theme="1"/>
      <name val="Verdana"/>
      <family val="2"/>
    </font>
    <font>
      <sz val="11"/>
      <color theme="1"/>
      <name val="Verdana"/>
      <family val="2"/>
    </font>
    <font>
      <sz val="10"/>
      <name val="Times New Roman"/>
      <family val="1"/>
    </font>
    <font>
      <sz val="12"/>
      <name val="Times New Roman"/>
      <family val="1"/>
    </font>
    <font>
      <u/>
      <sz val="12"/>
      <color indexed="12"/>
      <name val="Times New Roman"/>
      <family val="1"/>
    </font>
    <font>
      <sz val="8"/>
      <name val="Verdana"/>
      <family val="2"/>
    </font>
    <font>
      <sz val="10"/>
      <name val="Verdana"/>
      <family val="2"/>
    </font>
    <font>
      <sz val="10"/>
      <color indexed="81"/>
      <name val="Simplified Arabic Fixed"/>
      <family val="3"/>
    </font>
    <font>
      <sz val="11"/>
      <name val="Verdana"/>
      <family val="2"/>
    </font>
    <font>
      <sz val="9"/>
      <color indexed="81"/>
      <name val="Tahoma"/>
      <family val="2"/>
    </font>
    <font>
      <b/>
      <sz val="9"/>
      <color indexed="81"/>
      <name val="Tahoma"/>
      <family val="2"/>
    </font>
    <font>
      <u/>
      <sz val="9"/>
      <color indexed="81"/>
      <name val="Tahoma"/>
      <family val="2"/>
    </font>
    <font>
      <sz val="11"/>
      <color rgb="FFFBFBFB"/>
      <name val="Verdana"/>
      <family val="2"/>
    </font>
    <font>
      <sz val="11"/>
      <color theme="0"/>
      <name val="Verdana"/>
      <family val="2"/>
    </font>
    <font>
      <sz val="10"/>
      <color theme="0"/>
      <name val="Verdana"/>
      <family val="2"/>
    </font>
    <font>
      <sz val="12"/>
      <color theme="0"/>
      <name val="Times New Roman"/>
      <family val="1"/>
    </font>
    <font>
      <b/>
      <sz val="16"/>
      <color rgb="FF0000FF"/>
      <name val="Times New Roman"/>
      <family val="1"/>
    </font>
    <font>
      <b/>
      <i/>
      <sz val="10"/>
      <color rgb="FF0000FF"/>
      <name val="Times New Roman"/>
      <family val="1"/>
    </font>
    <font>
      <b/>
      <u/>
      <sz val="12"/>
      <color indexed="12"/>
      <name val="Tahoma"/>
      <family val="2"/>
    </font>
    <font>
      <sz val="11"/>
      <color theme="1"/>
      <name val="Calibri"/>
      <family val="2"/>
      <scheme val="minor"/>
    </font>
    <font>
      <sz val="10"/>
      <color rgb="FFC00000"/>
      <name val="Calibri"/>
      <family val="2"/>
      <scheme val="minor"/>
    </font>
    <font>
      <b/>
      <sz val="10"/>
      <name val="Calibri"/>
      <family val="2"/>
      <scheme val="minor"/>
    </font>
    <font>
      <sz val="10"/>
      <name val="Calibri"/>
      <family val="2"/>
      <scheme val="minor"/>
    </font>
    <font>
      <b/>
      <sz val="10"/>
      <color rgb="FFFF0000"/>
      <name val="Calibri"/>
      <family val="2"/>
      <scheme val="minor"/>
    </font>
    <font>
      <sz val="12"/>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b/>
      <sz val="10"/>
      <color rgb="FF0000FF"/>
      <name val="Calibri"/>
      <family val="2"/>
      <scheme val="minor"/>
    </font>
    <font>
      <b/>
      <sz val="12"/>
      <color rgb="FFFF0000"/>
      <name val="Calibri"/>
      <family val="2"/>
      <scheme val="minor"/>
    </font>
    <font>
      <sz val="9"/>
      <name val="Calibri"/>
      <family val="2"/>
      <scheme val="minor"/>
    </font>
    <font>
      <sz val="10"/>
      <color theme="1"/>
      <name val="Arial"/>
      <family val="2"/>
    </font>
    <font>
      <sz val="10"/>
      <name val="Arial"/>
      <family val="2"/>
    </font>
    <font>
      <sz val="9"/>
      <color rgb="FF00B050"/>
      <name val="Calibri"/>
      <family val="2"/>
      <scheme val="minor"/>
    </font>
    <font>
      <b/>
      <u/>
      <sz val="12"/>
      <color indexed="12"/>
      <name val="Times New Roman"/>
      <family val="1"/>
    </font>
    <font>
      <sz val="10"/>
      <color theme="0"/>
      <name val="Calibri"/>
      <family val="2"/>
      <scheme val="minor"/>
    </font>
    <font>
      <b/>
      <sz val="12"/>
      <color indexed="10"/>
      <name val="Tahoma"/>
      <family val="2"/>
    </font>
    <font>
      <b/>
      <sz val="6"/>
      <color indexed="81"/>
      <name val="Tahoma"/>
      <family val="2"/>
    </font>
    <font>
      <sz val="6"/>
      <color indexed="81"/>
      <name val="Tahoma"/>
      <family val="2"/>
    </font>
    <font>
      <b/>
      <sz val="8"/>
      <name val="Times New Roman"/>
      <family val="1"/>
    </font>
    <font>
      <b/>
      <i/>
      <sz val="10"/>
      <color rgb="FFFF0000"/>
      <name val="Times New Roman"/>
      <family val="1"/>
    </font>
    <font>
      <b/>
      <sz val="10"/>
      <color indexed="10"/>
      <name val="Tahoma"/>
      <family val="2"/>
    </font>
    <font>
      <sz val="10"/>
      <color rgb="FF00FF00"/>
      <name val="Arial"/>
      <family val="2"/>
    </font>
    <font>
      <b/>
      <sz val="11"/>
      <color rgb="FFFF0000"/>
      <name val="Verdana"/>
      <family val="2"/>
    </font>
    <font>
      <b/>
      <sz val="22"/>
      <color rgb="FFFF0000"/>
      <name val="Bookman Old Style"/>
      <family val="1"/>
    </font>
    <font>
      <sz val="9"/>
      <name val="Bookman Old Style"/>
      <family val="1"/>
    </font>
    <font>
      <b/>
      <sz val="14"/>
      <name val="Bookman Old Style"/>
      <family val="1"/>
    </font>
    <font>
      <sz val="11"/>
      <color rgb="FF7030A0"/>
      <name val="Bookman Old Style"/>
      <family val="1"/>
    </font>
    <font>
      <b/>
      <sz val="14"/>
      <color rgb="FFFF0000"/>
      <name val="Calibri"/>
      <family val="2"/>
      <scheme val="minor"/>
    </font>
    <font>
      <sz val="11"/>
      <color rgb="FFFF0000"/>
      <name val="Calibri"/>
      <family val="2"/>
      <scheme val="minor"/>
    </font>
    <font>
      <sz val="11"/>
      <color rgb="FFC00000"/>
      <name val="Calibri"/>
      <family val="2"/>
      <scheme val="minor"/>
    </font>
    <font>
      <b/>
      <sz val="12"/>
      <color rgb="FF008000"/>
      <name val="Bookman Old Style"/>
      <family val="1"/>
    </font>
    <font>
      <sz val="8"/>
      <color theme="0"/>
      <name val="Verdana"/>
      <family val="2"/>
    </font>
    <font>
      <b/>
      <i/>
      <sz val="14"/>
      <color rgb="FF0000FF"/>
      <name val="Times New Roman"/>
      <family val="1"/>
    </font>
    <font>
      <b/>
      <u/>
      <sz val="36"/>
      <color rgb="FF0000FF"/>
      <name val="Times New Roman"/>
      <family val="1"/>
    </font>
    <font>
      <b/>
      <u/>
      <sz val="18"/>
      <color indexed="12"/>
      <name val="Times New Roman"/>
      <family val="1"/>
    </font>
    <font>
      <b/>
      <sz val="26"/>
      <color rgb="FF0000FF"/>
      <name val="Times New Roman"/>
      <family val="1"/>
    </font>
    <font>
      <b/>
      <u/>
      <sz val="18"/>
      <color rgb="FF0000FF"/>
      <name val="Times New Roman"/>
      <family val="1"/>
    </font>
    <font>
      <b/>
      <sz val="10"/>
      <color indexed="81"/>
      <name val="Simplified Arabic Fixed"/>
      <family val="3"/>
    </font>
    <font>
      <sz val="14"/>
      <color indexed="81"/>
      <name val="Simplified Arabic Fixed"/>
      <family val="3"/>
    </font>
    <font>
      <b/>
      <sz val="8"/>
      <name val="Verdana"/>
      <family val="2"/>
    </font>
    <font>
      <b/>
      <sz val="9"/>
      <name val="Verdana"/>
      <family val="2"/>
    </font>
    <font>
      <sz val="9"/>
      <name val="Verdana"/>
      <family val="2"/>
    </font>
    <font>
      <sz val="8"/>
      <color theme="1"/>
      <name val="Verdana"/>
      <family val="2"/>
    </font>
    <font>
      <b/>
      <sz val="8"/>
      <color rgb="FF00B050"/>
      <name val="Verdana"/>
      <family val="2"/>
    </font>
    <font>
      <b/>
      <sz val="8"/>
      <color rgb="FFFF0000"/>
      <name val="Verdana"/>
      <family val="2"/>
    </font>
    <font>
      <b/>
      <sz val="8"/>
      <color theme="1"/>
      <name val="Verdana"/>
      <family val="2"/>
    </font>
    <font>
      <sz val="9"/>
      <color rgb="FF1C1C1C"/>
      <name val="Verdana"/>
      <family val="2"/>
    </font>
    <font>
      <sz val="9"/>
      <color theme="1"/>
      <name val="Verdana"/>
      <family val="2"/>
    </font>
    <font>
      <sz val="12"/>
      <name val="Verdana"/>
      <family val="2"/>
    </font>
    <font>
      <sz val="10"/>
      <color theme="1"/>
      <name val="Verdana"/>
      <family val="2"/>
    </font>
    <font>
      <sz val="8"/>
      <color theme="0"/>
      <name val="Calibri"/>
      <family val="2"/>
      <scheme val="minor"/>
    </font>
    <font>
      <sz val="9"/>
      <color rgb="FFFF0000"/>
      <name val="Calibri"/>
      <family val="2"/>
      <scheme val="minor"/>
    </font>
    <font>
      <sz val="11"/>
      <color rgb="FFFF0000"/>
      <name val="Verdana"/>
      <family val="2"/>
    </font>
    <font>
      <sz val="8.5"/>
      <color rgb="FF00B050"/>
      <name val="Verdana"/>
      <family val="2"/>
    </font>
    <font>
      <b/>
      <sz val="9"/>
      <color rgb="FF000000"/>
      <name val="Tahoma"/>
      <family val="2"/>
    </font>
    <font>
      <sz val="9"/>
      <color rgb="FF000000"/>
      <name val="Tahoma"/>
      <family val="2"/>
    </font>
    <font>
      <sz val="10"/>
      <color theme="0"/>
      <name val="Arial"/>
      <family val="2"/>
    </font>
  </fonts>
  <fills count="7">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bgColor rgb="FF000000"/>
      </patternFill>
    </fill>
  </fills>
  <borders count="30">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diagonal/>
    </border>
    <border>
      <left style="thin">
        <color theme="3" tint="0.59999389629810485"/>
      </left>
      <right/>
      <top style="thin">
        <color theme="3" tint="0.59999389629810485"/>
      </top>
      <bottom style="thin">
        <color theme="3" tint="0.59999389629810485"/>
      </bottom>
      <diagonal/>
    </border>
    <border>
      <left/>
      <right style="thin">
        <color theme="3" tint="0.59999389629810485"/>
      </right>
      <top/>
      <bottom/>
      <diagonal/>
    </border>
    <border>
      <left/>
      <right style="thin">
        <color theme="3" tint="0.59999389629810485"/>
      </right>
      <top style="thin">
        <color theme="3" tint="0.59999389629810485"/>
      </top>
      <bottom style="thin">
        <color theme="3" tint="0.59999389629810485"/>
      </bottom>
      <diagonal/>
    </border>
    <border>
      <left style="thin">
        <color theme="3" tint="0.59999389629810485"/>
      </left>
      <right/>
      <top style="double">
        <color indexed="64"/>
      </top>
      <bottom style="thin">
        <color theme="3" tint="0.59999389629810485"/>
      </bottom>
      <diagonal/>
    </border>
    <border>
      <left/>
      <right style="thin">
        <color theme="3" tint="0.59999389629810485"/>
      </right>
      <top style="double">
        <color indexed="64"/>
      </top>
      <bottom style="thin">
        <color theme="3" tint="0.59999389629810485"/>
      </bottom>
      <diagonal/>
    </border>
    <border>
      <left style="thin">
        <color theme="3" tint="0.59999389629810485"/>
      </left>
      <right style="thin">
        <color theme="3" tint="0.59999389629810485"/>
      </right>
      <top/>
      <bottom/>
      <diagonal/>
    </border>
    <border>
      <left/>
      <right style="thin">
        <color theme="3" tint="0.59999389629810485"/>
      </right>
      <top/>
      <bottom style="thin">
        <color theme="3" tint="0.59999389629810485"/>
      </bottom>
      <diagonal/>
    </border>
    <border>
      <left/>
      <right style="thin">
        <color theme="3" tint="0.59999389629810485"/>
      </right>
      <top style="thin">
        <color theme="3" tint="0.59999389629810485"/>
      </top>
      <bottom/>
      <diagonal/>
    </border>
    <border>
      <left style="thin">
        <color theme="3" tint="0.59999389629810485"/>
      </left>
      <right style="thin">
        <color theme="3" tint="0.59999389629810485"/>
      </right>
      <top style="double">
        <color indexed="64"/>
      </top>
      <bottom style="thin">
        <color theme="3" tint="0.59999389629810485"/>
      </bottom>
      <diagonal/>
    </border>
    <border>
      <left style="thin">
        <color indexed="64"/>
      </left>
      <right/>
      <top style="thin">
        <color indexed="64"/>
      </top>
      <bottom/>
      <diagonal/>
    </border>
    <border>
      <left/>
      <right style="thin">
        <color indexed="64"/>
      </right>
      <top style="thin">
        <color indexed="64"/>
      </top>
      <bottom/>
      <diagonal/>
    </border>
    <border>
      <left style="thin">
        <color theme="3" tint="0.59999389629810485"/>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56">
    <xf numFmtId="0" fontId="0" fillId="0" borderId="0" xfId="0"/>
    <xf numFmtId="0" fontId="28" fillId="3" borderId="0" xfId="0" applyFont="1" applyFill="1" applyBorder="1" applyAlignment="1" applyProtection="1">
      <alignment vertical="center" wrapText="1"/>
    </xf>
    <xf numFmtId="0" fontId="40" fillId="3" borderId="0" xfId="0" applyFont="1" applyFill="1" applyAlignment="1" applyProtection="1">
      <alignment vertical="center"/>
    </xf>
    <xf numFmtId="0" fontId="20" fillId="3" borderId="0" xfId="0" applyFont="1" applyFill="1" applyAlignment="1" applyProtection="1">
      <alignment horizontal="left"/>
    </xf>
    <xf numFmtId="0" fontId="16" fillId="3" borderId="0" xfId="0" applyFont="1" applyFill="1" applyAlignment="1" applyProtection="1">
      <alignment vertical="center"/>
    </xf>
    <xf numFmtId="0" fontId="3" fillId="3" borderId="0" xfId="0" applyFont="1" applyFill="1" applyAlignment="1" applyProtection="1">
      <alignment vertical="center"/>
    </xf>
    <xf numFmtId="0" fontId="0" fillId="3" borderId="0" xfId="0" applyFill="1" applyProtection="1"/>
    <xf numFmtId="0" fontId="34" fillId="3" borderId="0" xfId="3" applyFont="1" applyFill="1" applyAlignment="1" applyProtection="1"/>
    <xf numFmtId="0" fontId="18" fillId="3" borderId="0" xfId="3" applyFont="1" applyFill="1" applyAlignment="1" applyProtection="1">
      <alignment vertical="center"/>
    </xf>
    <xf numFmtId="0" fontId="34" fillId="3" borderId="0" xfId="3" applyFont="1" applyFill="1" applyBorder="1" applyAlignment="1" applyProtection="1">
      <alignment vertical="top"/>
    </xf>
    <xf numFmtId="0" fontId="12" fillId="3" borderId="0" xfId="0" applyFont="1" applyFill="1" applyProtection="1"/>
    <xf numFmtId="0" fontId="5" fillId="3" borderId="0" xfId="0" applyFont="1" applyFill="1" applyAlignment="1" applyProtection="1">
      <alignment vertical="center"/>
    </xf>
    <xf numFmtId="0" fontId="13" fillId="3" borderId="0" xfId="0" applyFont="1" applyFill="1" applyProtection="1"/>
    <xf numFmtId="0" fontId="19" fillId="3" borderId="0" xfId="0" applyFont="1" applyFill="1" applyProtection="1"/>
    <xf numFmtId="0" fontId="23" fillId="3" borderId="0" xfId="0" applyFont="1" applyFill="1" applyBorder="1" applyAlignment="1" applyProtection="1">
      <alignment vertical="center"/>
    </xf>
    <xf numFmtId="0" fontId="12" fillId="3" borderId="0" xfId="0" applyFont="1" applyFill="1" applyProtection="1">
      <protection hidden="1"/>
    </xf>
    <xf numFmtId="0" fontId="22" fillId="3" borderId="0" xfId="0" applyFont="1" applyFill="1" applyBorder="1" applyAlignment="1" applyProtection="1"/>
    <xf numFmtId="0" fontId="24" fillId="3" borderId="0" xfId="0" applyFont="1" applyFill="1" applyAlignment="1" applyProtection="1">
      <alignment horizontal="center"/>
    </xf>
    <xf numFmtId="0" fontId="21" fillId="3" borderId="0" xfId="0" applyFont="1" applyFill="1" applyBorder="1" applyAlignment="1" applyProtection="1">
      <alignment horizontal="right"/>
    </xf>
    <xf numFmtId="0" fontId="35" fillId="3" borderId="0" xfId="0" applyFont="1" applyFill="1" applyBorder="1" applyAlignment="1" applyProtection="1">
      <alignment vertical="top" wrapText="1"/>
    </xf>
    <xf numFmtId="0" fontId="25" fillId="3" borderId="0" xfId="0" applyFont="1" applyFill="1" applyBorder="1" applyAlignment="1" applyProtection="1">
      <alignment vertical="top" wrapText="1"/>
    </xf>
    <xf numFmtId="0" fontId="21" fillId="3" borderId="0" xfId="0" applyFont="1" applyFill="1" applyAlignment="1" applyProtection="1">
      <alignment horizontal="right"/>
    </xf>
    <xf numFmtId="0" fontId="22" fillId="3" borderId="0" xfId="0" applyFont="1" applyFill="1" applyAlignment="1" applyProtection="1">
      <alignment horizontal="left"/>
    </xf>
    <xf numFmtId="0" fontId="22" fillId="3" borderId="0" xfId="0" applyFont="1" applyFill="1" applyProtection="1"/>
    <xf numFmtId="0" fontId="28" fillId="3" borderId="0" xfId="0" applyFont="1" applyFill="1" applyBorder="1" applyAlignment="1" applyProtection="1">
      <alignment vertical="center"/>
    </xf>
    <xf numFmtId="0" fontId="27" fillId="3" borderId="0" xfId="0" applyFont="1" applyFill="1" applyAlignment="1" applyProtection="1"/>
    <xf numFmtId="0" fontId="43" fillId="3" borderId="0" xfId="0" applyFont="1" applyFill="1" applyProtection="1"/>
    <xf numFmtId="0" fontId="27" fillId="3" borderId="0" xfId="0" applyFont="1" applyFill="1" applyBorder="1" applyAlignment="1" applyProtection="1"/>
    <xf numFmtId="0" fontId="27" fillId="3" borderId="0" xfId="0" applyFont="1" applyFill="1" applyProtection="1"/>
    <xf numFmtId="0" fontId="27" fillId="3" borderId="0" xfId="0" applyFont="1" applyFill="1" applyBorder="1" applyAlignment="1" applyProtection="1">
      <alignment vertical="top"/>
    </xf>
    <xf numFmtId="0" fontId="29" fillId="3" borderId="0" xfId="0" applyFont="1" applyFill="1" applyBorder="1" applyAlignment="1" applyProtection="1">
      <alignment horizontal="left"/>
    </xf>
    <xf numFmtId="0" fontId="21" fillId="3" borderId="0" xfId="0" applyFont="1" applyFill="1" applyBorder="1" applyAlignment="1" applyProtection="1">
      <alignment horizontal="left"/>
    </xf>
    <xf numFmtId="0" fontId="29" fillId="3" borderId="0" xfId="0" applyFont="1" applyFill="1" applyAlignment="1" applyProtection="1"/>
    <xf numFmtId="39" fontId="29" fillId="3" borderId="0" xfId="1" applyNumberFormat="1" applyFont="1" applyFill="1" applyAlignment="1" applyProtection="1"/>
    <xf numFmtId="2" fontId="23" fillId="3" borderId="0" xfId="0" applyNumberFormat="1" applyFont="1" applyFill="1" applyBorder="1" applyAlignment="1" applyProtection="1">
      <alignment horizontal="left" vertical="center"/>
    </xf>
    <xf numFmtId="0" fontId="29" fillId="3" borderId="0" xfId="0" applyFont="1" applyFill="1" applyAlignment="1" applyProtection="1">
      <alignment horizontal="right"/>
    </xf>
    <xf numFmtId="39" fontId="29" fillId="3" borderId="0" xfId="1" applyNumberFormat="1" applyFont="1" applyFill="1" applyAlignment="1" applyProtection="1">
      <alignment horizontal="left"/>
    </xf>
    <xf numFmtId="164" fontId="2" fillId="3" borderId="8" xfId="0" applyNumberFormat="1" applyFont="1" applyFill="1" applyBorder="1" applyAlignment="1" applyProtection="1">
      <alignment horizontal="center" wrapText="1"/>
    </xf>
    <xf numFmtId="14" fontId="31" fillId="3" borderId="12" xfId="0" applyNumberFormat="1" applyFont="1" applyFill="1" applyBorder="1" applyAlignment="1" applyProtection="1">
      <alignment horizontal="center"/>
      <protection hidden="1"/>
    </xf>
    <xf numFmtId="0" fontId="31" fillId="3" borderId="12" xfId="0" applyFont="1" applyFill="1" applyBorder="1" applyProtection="1">
      <protection hidden="1"/>
    </xf>
    <xf numFmtId="0" fontId="31" fillId="3" borderId="0" xfId="0" applyFont="1" applyFill="1" applyAlignment="1" applyProtection="1">
      <alignment horizontal="center"/>
      <protection hidden="1"/>
    </xf>
    <xf numFmtId="0" fontId="31" fillId="3" borderId="26" xfId="0" applyFont="1" applyFill="1" applyBorder="1" applyProtection="1">
      <protection hidden="1"/>
    </xf>
    <xf numFmtId="0" fontId="42" fillId="3" borderId="0" xfId="0" applyFont="1" applyFill="1" applyAlignment="1" applyProtection="1">
      <alignment horizontal="center"/>
      <protection hidden="1"/>
    </xf>
    <xf numFmtId="0" fontId="39" fillId="3" borderId="0" xfId="0" applyFont="1" applyFill="1" applyAlignment="1" applyProtection="1">
      <alignment horizontal="left" vertical="top" wrapText="1"/>
    </xf>
    <xf numFmtId="0" fontId="14" fillId="3" borderId="0" xfId="0" applyFont="1" applyFill="1" applyProtection="1">
      <protection hidden="1"/>
    </xf>
    <xf numFmtId="0" fontId="15" fillId="3" borderId="0" xfId="0" applyFont="1" applyFill="1" applyBorder="1" applyProtection="1">
      <protection hidden="1"/>
    </xf>
    <xf numFmtId="0" fontId="13" fillId="3" borderId="0" xfId="0" applyFont="1" applyFill="1" applyProtection="1">
      <protection hidden="1"/>
    </xf>
    <xf numFmtId="0" fontId="17" fillId="3" borderId="0" xfId="0" applyFont="1" applyFill="1" applyAlignment="1" applyProtection="1">
      <alignment vertical="center"/>
    </xf>
    <xf numFmtId="0" fontId="23" fillId="3" borderId="0" xfId="0" applyFont="1" applyFill="1" applyBorder="1" applyAlignment="1" applyProtection="1">
      <alignment vertical="top" wrapText="1"/>
    </xf>
    <xf numFmtId="0" fontId="2" fillId="3" borderId="8" xfId="0" applyFont="1" applyFill="1" applyBorder="1" applyAlignment="1" applyProtection="1">
      <alignment wrapText="1"/>
    </xf>
    <xf numFmtId="0" fontId="27" fillId="3" borderId="0" xfId="0" applyFont="1" applyFill="1" applyAlignment="1" applyProtection="1">
      <alignment horizontal="right"/>
    </xf>
    <xf numFmtId="14" fontId="31" fillId="4" borderId="13" xfId="0" applyNumberFormat="1" applyFont="1" applyFill="1" applyBorder="1" applyAlignment="1" applyProtection="1">
      <alignment horizontal="center"/>
      <protection locked="0" hidden="1"/>
    </xf>
    <xf numFmtId="10" fontId="31" fillId="4" borderId="14" xfId="0" applyNumberFormat="1" applyFont="1" applyFill="1" applyBorder="1" applyAlignment="1" applyProtection="1">
      <alignment horizontal="center"/>
      <protection locked="0" hidden="1"/>
    </xf>
    <xf numFmtId="44" fontId="31" fillId="4" borderId="13" xfId="1" applyFont="1" applyFill="1" applyBorder="1" applyProtection="1">
      <protection locked="0" hidden="1"/>
    </xf>
    <xf numFmtId="44" fontId="31" fillId="4" borderId="14" xfId="1" applyFont="1" applyFill="1" applyBorder="1" applyProtection="1">
      <protection locked="0" hidden="1"/>
    </xf>
    <xf numFmtId="10" fontId="31" fillId="4" borderId="13" xfId="0" applyNumberFormat="1" applyFont="1" applyFill="1" applyBorder="1" applyAlignment="1" applyProtection="1">
      <alignment horizontal="center"/>
      <protection locked="0" hidden="1"/>
    </xf>
    <xf numFmtId="14" fontId="31" fillId="4" borderId="15" xfId="0" applyNumberFormat="1" applyFont="1" applyFill="1" applyBorder="1" applyAlignment="1" applyProtection="1">
      <alignment horizontal="center"/>
      <protection locked="0" hidden="1"/>
    </xf>
    <xf numFmtId="10" fontId="31" fillId="4" borderId="13" xfId="0" applyNumberFormat="1" applyFont="1" applyFill="1" applyBorder="1" applyAlignment="1" applyProtection="1">
      <alignment horizontal="center"/>
      <protection locked="0"/>
    </xf>
    <xf numFmtId="14" fontId="42" fillId="4" borderId="15" xfId="0" applyNumberFormat="1" applyFont="1" applyFill="1" applyBorder="1" applyAlignment="1" applyProtection="1">
      <alignment horizontal="center"/>
      <protection locked="0" hidden="1"/>
    </xf>
    <xf numFmtId="10" fontId="42" fillId="4" borderId="13" xfId="0" applyNumberFormat="1" applyFont="1" applyFill="1" applyBorder="1" applyAlignment="1" applyProtection="1">
      <alignment horizontal="center"/>
      <protection locked="0" hidden="1"/>
    </xf>
    <xf numFmtId="44" fontId="42" fillId="4" borderId="13" xfId="1" applyFont="1" applyFill="1" applyBorder="1" applyProtection="1">
      <protection locked="0" hidden="1"/>
    </xf>
    <xf numFmtId="171" fontId="12" fillId="3" borderId="0" xfId="0" applyNumberFormat="1" applyFont="1" applyFill="1" applyProtection="1">
      <protection hidden="1"/>
    </xf>
    <xf numFmtId="0" fontId="60" fillId="3" borderId="0" xfId="0" applyFont="1" applyFill="1" applyAlignment="1" applyProtection="1">
      <alignment horizontal="right" vertical="center"/>
    </xf>
    <xf numFmtId="0" fontId="60" fillId="3" borderId="2" xfId="0" applyFont="1" applyFill="1" applyBorder="1" applyAlignment="1" applyProtection="1">
      <alignment horizontal="right" vertical="center"/>
    </xf>
    <xf numFmtId="0" fontId="60" fillId="3" borderId="0" xfId="0" applyFont="1" applyFill="1" applyBorder="1" applyAlignment="1" applyProtection="1">
      <alignment horizontal="right" vertical="top"/>
    </xf>
    <xf numFmtId="0" fontId="61" fillId="3" borderId="0" xfId="0" applyFont="1" applyFill="1" applyAlignment="1" applyProtection="1">
      <alignment horizontal="right" vertical="center"/>
    </xf>
    <xf numFmtId="0" fontId="61" fillId="3" borderId="0" xfId="0" applyFont="1" applyFill="1" applyBorder="1" applyAlignment="1" applyProtection="1">
      <alignment horizontal="right" vertical="center"/>
    </xf>
    <xf numFmtId="0" fontId="60" fillId="3" borderId="0" xfId="0" applyFont="1" applyFill="1" applyBorder="1" applyAlignment="1" applyProtection="1">
      <alignment horizontal="right" vertical="center"/>
    </xf>
    <xf numFmtId="14" fontId="5" fillId="4" borderId="6" xfId="0" applyNumberFormat="1" applyFont="1" applyFill="1" applyBorder="1" applyAlignment="1" applyProtection="1">
      <alignment horizontal="center" vertical="center"/>
      <protection locked="0"/>
    </xf>
    <xf numFmtId="0" fontId="65" fillId="3" borderId="0" xfId="0" applyFont="1" applyFill="1" applyProtection="1"/>
    <xf numFmtId="0" fontId="63" fillId="3" borderId="0" xfId="0" applyFont="1" applyFill="1" applyProtection="1"/>
    <xf numFmtId="44" fontId="5" fillId="4" borderId="6" xfId="1" applyFont="1" applyFill="1" applyBorder="1" applyAlignment="1" applyProtection="1">
      <alignment horizontal="center" vertical="center"/>
      <protection locked="0"/>
    </xf>
    <xf numFmtId="0" fontId="5" fillId="3" borderId="0" xfId="0" applyFont="1" applyFill="1" applyBorder="1" applyAlignment="1" applyProtection="1">
      <alignment vertical="center"/>
    </xf>
    <xf numFmtId="0" fontId="65" fillId="3" borderId="0" xfId="0" applyFont="1" applyFill="1" applyBorder="1" applyAlignment="1" applyProtection="1">
      <alignment vertical="center"/>
    </xf>
    <xf numFmtId="44" fontId="5" fillId="4" borderId="7" xfId="1" applyFont="1" applyFill="1" applyBorder="1" applyAlignment="1" applyProtection="1">
      <alignment horizontal="center" vertical="center"/>
      <protection locked="0"/>
    </xf>
    <xf numFmtId="0" fontId="5" fillId="3" borderId="0" xfId="0" applyFont="1" applyFill="1" applyBorder="1" applyAlignment="1" applyProtection="1"/>
    <xf numFmtId="0" fontId="66" fillId="3" borderId="0" xfId="0" applyFont="1" applyFill="1" applyAlignment="1" applyProtection="1">
      <alignment horizontal="right"/>
    </xf>
    <xf numFmtId="14" fontId="67" fillId="4" borderId="6" xfId="0" applyNumberFormat="1" applyFont="1" applyFill="1" applyBorder="1" applyAlignment="1" applyProtection="1">
      <alignment horizontal="center" vertical="center"/>
      <protection locked="0"/>
    </xf>
    <xf numFmtId="14" fontId="62" fillId="4" borderId="6" xfId="0" applyNumberFormat="1" applyFont="1" applyFill="1" applyBorder="1" applyAlignment="1" applyProtection="1">
      <protection locked="0"/>
    </xf>
    <xf numFmtId="14" fontId="62" fillId="4" borderId="9" xfId="0" applyNumberFormat="1" applyFont="1" applyFill="1" applyBorder="1" applyAlignment="1" applyProtection="1">
      <protection locked="0"/>
    </xf>
    <xf numFmtId="0" fontId="6" fillId="0" borderId="0" xfId="0" applyFont="1" applyFill="1" applyProtection="1">
      <protection hidden="1"/>
    </xf>
    <xf numFmtId="0" fontId="6" fillId="0" borderId="0" xfId="0" applyFont="1" applyFill="1" applyAlignment="1" applyProtection="1">
      <alignment horizontal="center"/>
      <protection hidden="1"/>
    </xf>
    <xf numFmtId="0" fontId="8" fillId="0" borderId="0" xfId="0" applyFont="1" applyFill="1" applyProtection="1">
      <protection hidden="1"/>
    </xf>
    <xf numFmtId="0" fontId="5" fillId="0" borderId="0" xfId="0" applyFont="1" applyFill="1" applyProtection="1">
      <protection hidden="1"/>
    </xf>
    <xf numFmtId="1" fontId="6" fillId="0" borderId="0" xfId="1" applyNumberFormat="1" applyFont="1" applyFill="1" applyBorder="1" applyAlignment="1" applyProtection="1">
      <alignment horizontal="center"/>
      <protection hidden="1"/>
    </xf>
    <xf numFmtId="8" fontId="6" fillId="0" borderId="0" xfId="1" applyNumberFormat="1" applyFont="1" applyFill="1" applyBorder="1" applyProtection="1">
      <protection hidden="1"/>
    </xf>
    <xf numFmtId="0" fontId="3" fillId="0" borderId="0" xfId="0" applyFont="1" applyFill="1" applyBorder="1" applyProtection="1">
      <protection hidden="1"/>
    </xf>
    <xf numFmtId="0" fontId="6" fillId="0" borderId="0" xfId="0" applyFont="1" applyFill="1" applyBorder="1" applyProtection="1">
      <protection hidden="1"/>
    </xf>
    <xf numFmtId="43" fontId="6" fillId="0" borderId="0" xfId="1" applyNumberFormat="1" applyFont="1" applyFill="1" applyBorder="1" applyProtection="1">
      <protection hidden="1"/>
    </xf>
    <xf numFmtId="7" fontId="6" fillId="0" borderId="0" xfId="0" applyNumberFormat="1" applyFont="1" applyFill="1" applyBorder="1" applyProtection="1">
      <protection hidden="1"/>
    </xf>
    <xf numFmtId="0" fontId="69" fillId="0" borderId="0" xfId="0" applyFont="1" applyFill="1" applyBorder="1" applyProtection="1">
      <protection hidden="1"/>
    </xf>
    <xf numFmtId="10" fontId="31" fillId="5" borderId="13" xfId="0" applyNumberFormat="1" applyFont="1" applyFill="1" applyBorder="1" applyAlignment="1" applyProtection="1">
      <alignment horizontal="center"/>
      <protection locked="0" hidden="1"/>
    </xf>
    <xf numFmtId="14" fontId="31" fillId="5" borderId="15" xfId="0" applyNumberFormat="1" applyFont="1" applyFill="1" applyBorder="1" applyAlignment="1" applyProtection="1">
      <alignment horizontal="center"/>
      <protection locked="0" hidden="1"/>
    </xf>
    <xf numFmtId="44" fontId="31" fillId="4" borderId="13" xfId="1" applyNumberFormat="1" applyFont="1" applyFill="1" applyBorder="1" applyAlignment="1" applyProtection="1">
      <protection locked="0" hidden="1"/>
    </xf>
    <xf numFmtId="44" fontId="31" fillId="5" borderId="13" xfId="1" applyNumberFormat="1" applyFont="1" applyFill="1" applyBorder="1" applyAlignment="1" applyProtection="1">
      <protection locked="0" hidden="1"/>
    </xf>
    <xf numFmtId="44" fontId="31" fillId="4" borderId="14" xfId="1" applyNumberFormat="1" applyFont="1" applyFill="1" applyBorder="1" applyAlignment="1" applyProtection="1">
      <protection locked="0" hidden="1"/>
    </xf>
    <xf numFmtId="44" fontId="42" fillId="4" borderId="13" xfId="1" applyNumberFormat="1" applyFont="1" applyFill="1" applyBorder="1" applyAlignment="1" applyProtection="1">
      <protection locked="0" hidden="1"/>
    </xf>
    <xf numFmtId="44" fontId="31" fillId="3" borderId="0" xfId="0" applyNumberFormat="1" applyFont="1" applyFill="1" applyProtection="1">
      <protection hidden="1"/>
    </xf>
    <xf numFmtId="44" fontId="31" fillId="3" borderId="0" xfId="0" applyNumberFormat="1" applyFont="1" applyFill="1" applyBorder="1" applyProtection="1">
      <protection hidden="1"/>
    </xf>
    <xf numFmtId="44" fontId="31" fillId="4" borderId="23" xfId="1" applyNumberFormat="1" applyFont="1" applyFill="1" applyBorder="1" applyProtection="1">
      <protection locked="0" hidden="1"/>
    </xf>
    <xf numFmtId="44" fontId="31" fillId="3" borderId="18" xfId="0" applyNumberFormat="1" applyFont="1" applyFill="1" applyBorder="1" applyProtection="1">
      <protection hidden="1"/>
    </xf>
    <xf numFmtId="44" fontId="31" fillId="3" borderId="19" xfId="0" applyNumberFormat="1" applyFont="1" applyFill="1" applyBorder="1" applyProtection="1">
      <protection hidden="1"/>
    </xf>
    <xf numFmtId="44" fontId="31" fillId="3" borderId="0" xfId="1" applyNumberFormat="1" applyFont="1" applyFill="1" applyProtection="1">
      <protection hidden="1"/>
    </xf>
    <xf numFmtId="44" fontId="32" fillId="3" borderId="0" xfId="1" applyNumberFormat="1" applyFont="1" applyFill="1" applyProtection="1">
      <protection hidden="1"/>
    </xf>
    <xf numFmtId="44" fontId="31" fillId="4" borderId="13" xfId="1" applyNumberFormat="1" applyFont="1" applyFill="1" applyBorder="1" applyProtection="1">
      <protection locked="0" hidden="1"/>
    </xf>
    <xf numFmtId="44" fontId="31" fillId="3" borderId="16" xfId="1" applyNumberFormat="1" applyFont="1" applyFill="1" applyBorder="1" applyProtection="1">
      <protection hidden="1"/>
    </xf>
    <xf numFmtId="44" fontId="31" fillId="4" borderId="17" xfId="1" applyNumberFormat="1" applyFont="1" applyFill="1" applyBorder="1" applyProtection="1">
      <protection locked="0" hidden="1"/>
    </xf>
    <xf numFmtId="44" fontId="31" fillId="3" borderId="0" xfId="1" applyNumberFormat="1" applyFont="1" applyFill="1" applyBorder="1" applyProtection="1">
      <protection hidden="1"/>
    </xf>
    <xf numFmtId="44" fontId="31" fillId="4" borderId="21" xfId="1" applyNumberFormat="1" applyFont="1" applyFill="1" applyBorder="1" applyProtection="1">
      <protection locked="0" hidden="1"/>
    </xf>
    <xf numFmtId="44" fontId="31" fillId="4" borderId="20" xfId="1" applyNumberFormat="1" applyFont="1" applyFill="1" applyBorder="1" applyProtection="1">
      <protection locked="0" hidden="1"/>
    </xf>
    <xf numFmtId="44" fontId="31" fillId="4" borderId="16" xfId="1" applyNumberFormat="1" applyFont="1" applyFill="1" applyBorder="1" applyProtection="1">
      <protection locked="0" hidden="1"/>
    </xf>
    <xf numFmtId="44" fontId="31" fillId="4" borderId="14" xfId="1" applyNumberFormat="1" applyFont="1" applyFill="1" applyBorder="1" applyProtection="1">
      <protection locked="0" hidden="1"/>
    </xf>
    <xf numFmtId="44" fontId="31" fillId="4" borderId="22" xfId="1" applyNumberFormat="1" applyFont="1" applyFill="1" applyBorder="1" applyProtection="1">
      <protection locked="0" hidden="1"/>
    </xf>
    <xf numFmtId="44" fontId="31" fillId="5" borderId="13" xfId="1" applyNumberFormat="1" applyFont="1" applyFill="1" applyBorder="1" applyProtection="1">
      <protection locked="0" hidden="1"/>
    </xf>
    <xf numFmtId="44" fontId="42" fillId="3" borderId="0" xfId="1" applyNumberFormat="1" applyFont="1" applyFill="1" applyProtection="1">
      <protection hidden="1"/>
    </xf>
    <xf numFmtId="44" fontId="42" fillId="4" borderId="13" xfId="1" applyNumberFormat="1" applyFont="1" applyFill="1" applyBorder="1" applyProtection="1">
      <protection locked="0" hidden="1"/>
    </xf>
    <xf numFmtId="44" fontId="42" fillId="3" borderId="16" xfId="1" applyNumberFormat="1" applyFont="1" applyFill="1" applyBorder="1" applyProtection="1">
      <protection hidden="1"/>
    </xf>
    <xf numFmtId="44" fontId="42" fillId="3" borderId="0" xfId="1" applyNumberFormat="1" applyFont="1" applyFill="1" applyBorder="1" applyProtection="1">
      <protection hidden="1"/>
    </xf>
    <xf numFmtId="10" fontId="67" fillId="4" borderId="7" xfId="2" applyNumberFormat="1" applyFont="1" applyFill="1" applyBorder="1" applyAlignment="1" applyProtection="1">
      <alignment horizontal="center" vertical="center"/>
      <protection locked="0"/>
    </xf>
    <xf numFmtId="14" fontId="67" fillId="5" borderId="29" xfId="0" applyNumberFormat="1" applyFont="1" applyFill="1" applyBorder="1" applyAlignment="1" applyProtection="1">
      <alignment horizontal="center" vertical="center"/>
      <protection locked="0"/>
    </xf>
    <xf numFmtId="0" fontId="2" fillId="3" borderId="8" xfId="0" applyFont="1" applyFill="1" applyBorder="1" applyAlignment="1" applyProtection="1">
      <alignment horizontal="center" wrapText="1"/>
    </xf>
    <xf numFmtId="14" fontId="70" fillId="5" borderId="6" xfId="0" applyNumberFormat="1" applyFont="1" applyFill="1" applyBorder="1" applyProtection="1">
      <protection locked="0"/>
    </xf>
    <xf numFmtId="0" fontId="71" fillId="3" borderId="0" xfId="0" applyFont="1" applyFill="1" applyBorder="1" applyAlignment="1" applyProtection="1">
      <alignment horizontal="left" vertical="top" wrapText="1"/>
    </xf>
    <xf numFmtId="0" fontId="52" fillId="3" borderId="0" xfId="0" applyFont="1" applyFill="1" applyAlignment="1" applyProtection="1">
      <alignment horizontal="left"/>
      <protection hidden="1"/>
    </xf>
    <xf numFmtId="0" fontId="73" fillId="3" borderId="0" xfId="0" applyFont="1" applyFill="1" applyProtection="1"/>
    <xf numFmtId="0" fontId="72" fillId="3" borderId="0" xfId="0" applyFont="1" applyFill="1" applyProtection="1"/>
    <xf numFmtId="0" fontId="49" fillId="3" borderId="0" xfId="0" applyFont="1" applyFill="1" applyProtection="1"/>
    <xf numFmtId="0" fontId="27" fillId="3" borderId="0" xfId="0" applyFont="1" applyFill="1" applyBorder="1" applyAlignment="1" applyProtection="1">
      <alignment horizontal="center"/>
    </xf>
    <xf numFmtId="0" fontId="72" fillId="3" borderId="0" xfId="0" applyFont="1" applyFill="1" applyAlignment="1" applyProtection="1"/>
    <xf numFmtId="0" fontId="29" fillId="3" borderId="0" xfId="0" applyFont="1" applyFill="1" applyBorder="1" applyAlignment="1" applyProtection="1"/>
    <xf numFmtId="0" fontId="23" fillId="3" borderId="0" xfId="0" applyFont="1" applyFill="1" applyBorder="1" applyAlignment="1" applyProtection="1">
      <alignment horizontal="left" vertical="center"/>
    </xf>
    <xf numFmtId="0" fontId="8" fillId="3" borderId="0" xfId="0" applyFont="1" applyFill="1" applyProtection="1">
      <protection hidden="1"/>
    </xf>
    <xf numFmtId="0" fontId="6" fillId="0" borderId="0" xfId="0" applyFont="1" applyFill="1" applyAlignment="1" applyProtection="1">
      <alignment horizontal="left"/>
      <protection hidden="1"/>
    </xf>
    <xf numFmtId="0" fontId="6" fillId="3" borderId="0" xfId="0" applyFont="1" applyFill="1" applyProtection="1">
      <protection hidden="1"/>
    </xf>
    <xf numFmtId="44" fontId="6" fillId="0" borderId="0" xfId="1" applyFont="1" applyFill="1" applyBorder="1" applyProtection="1">
      <protection hidden="1"/>
    </xf>
    <xf numFmtId="0" fontId="28" fillId="2" borderId="0" xfId="0" applyFont="1" applyFill="1" applyBorder="1" applyAlignment="1" applyProtection="1">
      <alignment horizontal="center" vertical="center" wrapText="1"/>
    </xf>
    <xf numFmtId="0" fontId="51" fillId="3" borderId="0" xfId="0" applyFont="1" applyFill="1" applyBorder="1" applyAlignment="1" applyProtection="1">
      <alignment horizontal="center" vertical="center" wrapText="1"/>
    </xf>
    <xf numFmtId="0" fontId="5" fillId="4" borderId="9"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11" xfId="0" applyFont="1" applyFill="1" applyBorder="1" applyAlignment="1" applyProtection="1">
      <alignment horizontal="left" vertical="center"/>
      <protection locked="0"/>
    </xf>
    <xf numFmtId="0" fontId="5" fillId="4" borderId="24" xfId="0" applyFont="1" applyFill="1" applyBorder="1" applyAlignment="1" applyProtection="1">
      <alignment horizontal="left"/>
      <protection locked="0"/>
    </xf>
    <xf numFmtId="0" fontId="5" fillId="4" borderId="1" xfId="0" applyFont="1" applyFill="1" applyBorder="1" applyAlignment="1" applyProtection="1">
      <alignment horizontal="left"/>
      <protection locked="0"/>
    </xf>
    <xf numFmtId="0" fontId="5" fillId="4" borderId="25" xfId="0" applyFont="1" applyFill="1" applyBorder="1" applyAlignment="1" applyProtection="1">
      <alignment horizontal="left"/>
      <protection locked="0"/>
    </xf>
    <xf numFmtId="0" fontId="33" fillId="3" borderId="0" xfId="0" applyFont="1" applyFill="1" applyAlignment="1" applyProtection="1">
      <alignment horizontal="center"/>
    </xf>
    <xf numFmtId="0" fontId="47" fillId="3" borderId="0" xfId="0" applyFont="1" applyFill="1" applyBorder="1" applyAlignment="1" applyProtection="1">
      <alignment horizontal="center" vertical="center"/>
    </xf>
    <xf numFmtId="0" fontId="44" fillId="3" borderId="0" xfId="0" applyFont="1" applyFill="1" applyBorder="1" applyAlignment="1" applyProtection="1">
      <alignment horizontal="center" vertical="top" wrapText="1"/>
    </xf>
    <xf numFmtId="0" fontId="46" fillId="3" borderId="0" xfId="0" applyFont="1" applyFill="1" applyBorder="1" applyAlignment="1" applyProtection="1">
      <alignment horizontal="center" vertical="center"/>
    </xf>
    <xf numFmtId="0" fontId="63" fillId="4" borderId="24" xfId="0" applyFont="1" applyFill="1" applyBorder="1" applyAlignment="1" applyProtection="1">
      <alignment horizontal="left" vertical="center"/>
      <protection locked="0"/>
    </xf>
    <xf numFmtId="0" fontId="63" fillId="4" borderId="25" xfId="0" applyFont="1" applyFill="1" applyBorder="1" applyAlignment="1" applyProtection="1">
      <alignment horizontal="left" vertical="center"/>
      <protection locked="0"/>
    </xf>
    <xf numFmtId="0" fontId="2" fillId="3" borderId="0" xfId="0" applyFont="1" applyFill="1" applyBorder="1" applyAlignment="1" applyProtection="1">
      <alignment horizontal="center" wrapText="1"/>
    </xf>
    <xf numFmtId="0" fontId="2" fillId="3" borderId="8" xfId="0" applyFont="1" applyFill="1" applyBorder="1" applyAlignment="1" applyProtection="1">
      <alignment horizontal="center" wrapText="1"/>
    </xf>
    <xf numFmtId="14" fontId="5" fillId="4" borderId="9" xfId="0" applyNumberFormat="1" applyFont="1" applyFill="1" applyBorder="1" applyAlignment="1" applyProtection="1">
      <alignment horizontal="center" vertical="center"/>
      <protection locked="0"/>
    </xf>
    <xf numFmtId="14" fontId="5" fillId="4" borderId="11" xfId="0" applyNumberFormat="1" applyFont="1" applyFill="1" applyBorder="1" applyAlignment="1" applyProtection="1">
      <alignment horizontal="center" vertical="center"/>
      <protection locked="0"/>
    </xf>
    <xf numFmtId="0" fontId="50" fillId="3" borderId="1" xfId="0" applyFont="1" applyFill="1" applyBorder="1" applyAlignment="1" applyProtection="1">
      <alignment horizontal="center" vertical="center"/>
    </xf>
    <xf numFmtId="0" fontId="50"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xf>
    <xf numFmtId="0" fontId="26" fillId="3" borderId="0" xfId="0" applyFont="1" applyFill="1" applyBorder="1" applyAlignment="1" applyProtection="1">
      <alignment horizontal="center" vertical="center"/>
    </xf>
    <xf numFmtId="0" fontId="26" fillId="3" borderId="0" xfId="0" applyFont="1" applyFill="1" applyAlignment="1" applyProtection="1">
      <alignment horizontal="center" wrapText="1"/>
    </xf>
    <xf numFmtId="0" fontId="48" fillId="3" borderId="0" xfId="0" applyFont="1" applyFill="1" applyAlignment="1" applyProtection="1">
      <alignment horizontal="center" wrapText="1"/>
    </xf>
    <xf numFmtId="0" fontId="74" fillId="6" borderId="0" xfId="0" applyFont="1" applyFill="1" applyBorder="1" applyAlignment="1" applyProtection="1">
      <alignment horizontal="center"/>
    </xf>
    <xf numFmtId="0" fontId="63" fillId="4" borderId="9" xfId="0" applyFont="1" applyFill="1" applyBorder="1" applyAlignment="1" applyProtection="1">
      <alignment horizontal="left" vertical="top" wrapText="1"/>
      <protection locked="0"/>
    </xf>
    <xf numFmtId="0" fontId="63" fillId="4" borderId="10" xfId="0" applyFont="1" applyFill="1" applyBorder="1" applyAlignment="1" applyProtection="1">
      <alignment horizontal="left" vertical="top" wrapText="1"/>
      <protection locked="0"/>
    </xf>
    <xf numFmtId="0" fontId="63" fillId="4" borderId="11" xfId="0" applyFont="1" applyFill="1" applyBorder="1" applyAlignment="1" applyProtection="1">
      <alignment horizontal="left" vertical="top" wrapText="1"/>
      <protection locked="0"/>
    </xf>
    <xf numFmtId="0" fontId="23" fillId="3" borderId="0" xfId="0" applyFont="1" applyFill="1" applyBorder="1" applyAlignment="1" applyProtection="1">
      <alignment horizontal="right" vertical="center"/>
    </xf>
    <xf numFmtId="0" fontId="68" fillId="5" borderId="24" xfId="0" applyFont="1" applyFill="1" applyBorder="1" applyAlignment="1" applyProtection="1">
      <alignment horizontal="left" vertical="top" wrapText="1"/>
      <protection locked="0"/>
    </xf>
    <xf numFmtId="0" fontId="68" fillId="5" borderId="1" xfId="0" applyFont="1" applyFill="1" applyBorder="1" applyAlignment="1" applyProtection="1">
      <alignment horizontal="left" vertical="top" wrapText="1"/>
      <protection locked="0"/>
    </xf>
    <xf numFmtId="0" fontId="68" fillId="5" borderId="25" xfId="0" applyFont="1" applyFill="1" applyBorder="1" applyAlignment="1" applyProtection="1">
      <alignment horizontal="left" vertical="top" wrapText="1"/>
      <protection locked="0"/>
    </xf>
    <xf numFmtId="0" fontId="68" fillId="5" borderId="2" xfId="0" applyFont="1" applyFill="1" applyBorder="1" applyAlignment="1" applyProtection="1">
      <alignment horizontal="left" vertical="top" wrapText="1"/>
      <protection locked="0"/>
    </xf>
    <xf numFmtId="0" fontId="68" fillId="5" borderId="0" xfId="0" applyFont="1" applyFill="1" applyBorder="1" applyAlignment="1" applyProtection="1">
      <alignment horizontal="left" vertical="top" wrapText="1"/>
      <protection locked="0"/>
    </xf>
    <xf numFmtId="0" fontId="68" fillId="5" borderId="27" xfId="0" applyFont="1" applyFill="1" applyBorder="1" applyAlignment="1" applyProtection="1">
      <alignment horizontal="left" vertical="top" wrapText="1"/>
      <protection locked="0"/>
    </xf>
    <xf numFmtId="0" fontId="68" fillId="5" borderId="3" xfId="0" applyFont="1" applyFill="1" applyBorder="1" applyAlignment="1" applyProtection="1">
      <alignment horizontal="left" vertical="top" wrapText="1"/>
      <protection locked="0"/>
    </xf>
    <xf numFmtId="0" fontId="68" fillId="5" borderId="4" xfId="0" applyFont="1" applyFill="1" applyBorder="1" applyAlignment="1" applyProtection="1">
      <alignment horizontal="left" vertical="top" wrapText="1"/>
      <protection locked="0"/>
    </xf>
    <xf numFmtId="0" fontId="68" fillId="5" borderId="5" xfId="0" applyFont="1" applyFill="1" applyBorder="1" applyAlignment="1" applyProtection="1">
      <alignment horizontal="left" vertical="top" wrapText="1"/>
      <protection locked="0"/>
    </xf>
    <xf numFmtId="0" fontId="54" fillId="3" borderId="0" xfId="0" applyFont="1" applyFill="1" applyAlignment="1" applyProtection="1">
      <alignment horizontal="center"/>
    </xf>
    <xf numFmtId="0" fontId="53" fillId="3" borderId="0" xfId="0" applyFont="1" applyFill="1" applyAlignment="1" applyProtection="1">
      <alignment horizontal="center" vertical="center"/>
    </xf>
    <xf numFmtId="0" fontId="57" fillId="3" borderId="0" xfId="3" applyFont="1" applyFill="1" applyAlignment="1" applyProtection="1">
      <alignment horizontal="left"/>
    </xf>
    <xf numFmtId="0" fontId="55" fillId="3" borderId="0" xfId="3" applyFont="1" applyFill="1" applyBorder="1" applyAlignment="1" applyProtection="1">
      <alignment horizontal="right" vertical="center"/>
    </xf>
    <xf numFmtId="0" fontId="63" fillId="4" borderId="3" xfId="0" applyFont="1" applyFill="1" applyBorder="1" applyAlignment="1" applyProtection="1">
      <alignment horizontal="left" vertical="center"/>
      <protection locked="0"/>
    </xf>
    <xf numFmtId="0" fontId="63" fillId="4" borderId="5" xfId="0" applyFont="1" applyFill="1" applyBorder="1" applyAlignment="1" applyProtection="1">
      <alignment horizontal="left" vertical="center"/>
      <protection locked="0"/>
    </xf>
    <xf numFmtId="0" fontId="64" fillId="4" borderId="6" xfId="0" applyFont="1" applyFill="1" applyBorder="1" applyAlignment="1" applyProtection="1">
      <alignment horizontal="center" vertical="center"/>
      <protection locked="0"/>
    </xf>
    <xf numFmtId="0" fontId="60" fillId="3" borderId="2" xfId="0" applyFont="1" applyFill="1" applyBorder="1" applyAlignment="1" applyProtection="1">
      <alignment horizontal="right" vertical="center"/>
    </xf>
    <xf numFmtId="0" fontId="60" fillId="3" borderId="0" xfId="0" applyFont="1" applyFill="1" applyBorder="1" applyAlignment="1" applyProtection="1">
      <alignment horizontal="right" vertical="center"/>
    </xf>
    <xf numFmtId="0" fontId="60" fillId="3" borderId="27" xfId="0" applyFont="1" applyFill="1" applyBorder="1" applyAlignment="1" applyProtection="1">
      <alignment horizontal="right" vertical="center"/>
    </xf>
    <xf numFmtId="0" fontId="73" fillId="3" borderId="0" xfId="0" applyFont="1" applyFill="1" applyAlignment="1" applyProtection="1">
      <alignment horizontal="center" vertical="center"/>
    </xf>
    <xf numFmtId="0" fontId="56" fillId="3" borderId="0" xfId="0" applyFont="1" applyFill="1" applyAlignment="1" applyProtection="1">
      <alignment horizontal="center" vertical="center"/>
    </xf>
    <xf numFmtId="0" fontId="61" fillId="3" borderId="7" xfId="0" applyFont="1" applyFill="1" applyBorder="1" applyAlignment="1" applyProtection="1">
      <alignment horizontal="right" vertical="top" wrapText="1"/>
    </xf>
    <xf numFmtId="0" fontId="61" fillId="3" borderId="28" xfId="0" applyFont="1" applyFill="1" applyBorder="1" applyAlignment="1" applyProtection="1">
      <alignment horizontal="right" vertical="top" wrapText="1"/>
    </xf>
    <xf numFmtId="0" fontId="62" fillId="5" borderId="9" xfId="0" applyFont="1" applyFill="1" applyBorder="1" applyAlignment="1" applyProtection="1">
      <alignment horizontal="left"/>
      <protection locked="0"/>
    </xf>
    <xf numFmtId="0" fontId="62" fillId="5" borderId="11" xfId="0" applyFont="1" applyFill="1" applyBorder="1" applyAlignment="1" applyProtection="1">
      <alignment horizontal="left"/>
      <protection locked="0"/>
    </xf>
    <xf numFmtId="44" fontId="31" fillId="3" borderId="0" xfId="1" applyNumberFormat="1" applyFont="1" applyFill="1" applyAlignment="1" applyProtection="1">
      <alignment horizontal="center"/>
      <protection hidden="1"/>
    </xf>
    <xf numFmtId="44" fontId="31" fillId="3" borderId="16" xfId="1" applyNumberFormat="1" applyFont="1" applyFill="1" applyBorder="1" applyAlignment="1" applyProtection="1">
      <alignment horizontal="center"/>
      <protection hidden="1"/>
    </xf>
    <xf numFmtId="44" fontId="32" fillId="3" borderId="12" xfId="0" applyNumberFormat="1" applyFont="1" applyFill="1" applyBorder="1" applyAlignment="1" applyProtection="1">
      <alignment horizontal="center"/>
      <protection hidden="1"/>
    </xf>
    <xf numFmtId="0" fontId="23" fillId="3" borderId="0" xfId="0" applyFont="1" applyFill="1" applyAlignment="1" applyProtection="1">
      <alignment horizontal="center" vertical="center"/>
    </xf>
    <xf numFmtId="170" fontId="67" fillId="4" borderId="9" xfId="1" applyNumberFormat="1" applyFont="1" applyFill="1" applyBorder="1" applyAlignment="1" applyProtection="1">
      <alignment horizontal="left" vertical="center"/>
      <protection locked="0"/>
    </xf>
    <xf numFmtId="170" fontId="67" fillId="4" borderId="11" xfId="1" applyNumberFormat="1" applyFont="1" applyFill="1" applyBorder="1" applyAlignment="1" applyProtection="1">
      <alignment horizontal="left" vertical="center"/>
      <protection locked="0"/>
    </xf>
    <xf numFmtId="0" fontId="45" fillId="3" borderId="0" xfId="0" applyFont="1" applyFill="1" applyBorder="1" applyAlignment="1" applyProtection="1">
      <alignment horizontal="center" vertical="top" wrapText="1"/>
    </xf>
    <xf numFmtId="0" fontId="26" fillId="3" borderId="3" xfId="0" applyFont="1" applyFill="1" applyBorder="1" applyAlignment="1" applyProtection="1">
      <alignment horizontal="center"/>
    </xf>
    <xf numFmtId="0" fontId="26" fillId="3" borderId="4" xfId="0" applyFont="1" applyFill="1" applyBorder="1" applyAlignment="1" applyProtection="1">
      <alignment horizontal="center"/>
    </xf>
    <xf numFmtId="0" fontId="52" fillId="3" borderId="0" xfId="0" applyFont="1" applyFill="1" applyProtection="1">
      <protection hidden="1"/>
    </xf>
    <xf numFmtId="1" fontId="52" fillId="3" borderId="0" xfId="0" applyNumberFormat="1" applyFont="1" applyFill="1" applyProtection="1">
      <protection hidden="1"/>
    </xf>
    <xf numFmtId="0" fontId="52" fillId="3" borderId="0" xfId="0" applyFont="1" applyFill="1" applyBorder="1" applyAlignment="1" applyProtection="1">
      <alignment horizontal="left"/>
      <protection hidden="1"/>
    </xf>
    <xf numFmtId="1" fontId="52" fillId="3" borderId="0" xfId="0" applyNumberFormat="1" applyFont="1" applyFill="1" applyBorder="1" applyProtection="1">
      <protection hidden="1"/>
    </xf>
    <xf numFmtId="0" fontId="52" fillId="3" borderId="0" xfId="0" applyFont="1" applyFill="1" applyBorder="1" applyAlignment="1" applyProtection="1">
      <alignment horizontal="center"/>
      <protection hidden="1"/>
    </xf>
    <xf numFmtId="1" fontId="52" fillId="3" borderId="0" xfId="0" applyNumberFormat="1" applyFont="1" applyFill="1" applyAlignment="1" applyProtection="1">
      <alignment horizontal="center"/>
      <protection hidden="1"/>
    </xf>
    <xf numFmtId="0" fontId="52" fillId="3" borderId="0" xfId="0" applyFont="1" applyFill="1" applyAlignment="1" applyProtection="1">
      <alignment horizontal="center"/>
      <protection hidden="1"/>
    </xf>
    <xf numFmtId="0" fontId="52" fillId="3" borderId="0" xfId="0" applyFont="1" applyFill="1" applyAlignment="1" applyProtection="1">
      <alignment horizontal="center" vertical="center"/>
      <protection hidden="1"/>
    </xf>
    <xf numFmtId="14" fontId="52" fillId="3" borderId="0" xfId="0" applyNumberFormat="1" applyFont="1" applyFill="1" applyProtection="1">
      <protection hidden="1"/>
    </xf>
    <xf numFmtId="0" fontId="52" fillId="3" borderId="0" xfId="0" applyFont="1" applyFill="1" applyBorder="1" applyProtection="1">
      <protection hidden="1"/>
    </xf>
    <xf numFmtId="1" fontId="52" fillId="3" borderId="0" xfId="0" applyNumberFormat="1" applyFont="1" applyFill="1" applyBorder="1" applyAlignment="1" applyProtection="1">
      <alignment horizontal="right" vertical="center"/>
      <protection hidden="1"/>
    </xf>
    <xf numFmtId="1" fontId="52" fillId="3" borderId="0" xfId="0" applyNumberFormat="1" applyFont="1" applyFill="1" applyBorder="1" applyAlignment="1" applyProtection="1">
      <alignment vertical="center"/>
      <protection hidden="1"/>
    </xf>
    <xf numFmtId="0" fontId="14" fillId="3" borderId="0" xfId="0" applyFont="1" applyFill="1" applyBorder="1" applyAlignment="1" applyProtection="1">
      <alignment vertical="center"/>
      <protection hidden="1"/>
    </xf>
    <xf numFmtId="0" fontId="52" fillId="3" borderId="0" xfId="0" applyFont="1" applyFill="1" applyAlignment="1" applyProtection="1">
      <protection hidden="1"/>
    </xf>
    <xf numFmtId="1" fontId="52" fillId="3" borderId="0" xfId="0" applyNumberFormat="1" applyFont="1" applyFill="1" applyBorder="1" applyAlignment="1" applyProtection="1">
      <alignment horizontal="center"/>
      <protection hidden="1"/>
    </xf>
    <xf numFmtId="14" fontId="52" fillId="3" borderId="0" xfId="0" applyNumberFormat="1" applyFont="1" applyFill="1" applyBorder="1" applyAlignment="1" applyProtection="1">
      <alignment horizontal="center"/>
      <protection hidden="1"/>
    </xf>
    <xf numFmtId="168" fontId="52" fillId="3" borderId="0" xfId="0" applyNumberFormat="1" applyFont="1" applyFill="1" applyAlignment="1" applyProtection="1">
      <alignment horizontal="right" vertical="center"/>
      <protection hidden="1"/>
    </xf>
    <xf numFmtId="0" fontId="52" fillId="3" borderId="0" xfId="0" applyFont="1" applyFill="1" applyAlignment="1" applyProtection="1">
      <alignment horizontal="right"/>
      <protection hidden="1"/>
    </xf>
    <xf numFmtId="1" fontId="52" fillId="3" borderId="0" xfId="0" applyNumberFormat="1" applyFont="1" applyFill="1" applyAlignment="1" applyProtection="1">
      <protection hidden="1"/>
    </xf>
    <xf numFmtId="0" fontId="52" fillId="3" borderId="0" xfId="0" applyFont="1" applyFill="1" applyBorder="1" applyAlignment="1" applyProtection="1">
      <alignment horizontal="right"/>
      <protection hidden="1"/>
    </xf>
    <xf numFmtId="1" fontId="52" fillId="3" borderId="0" xfId="0" applyNumberFormat="1" applyFont="1" applyFill="1" applyBorder="1" applyAlignment="1" applyProtection="1">
      <alignment horizontal="left"/>
      <protection hidden="1"/>
    </xf>
    <xf numFmtId="169" fontId="52" fillId="3" borderId="0" xfId="0" applyNumberFormat="1" applyFont="1" applyFill="1" applyBorder="1" applyAlignment="1" applyProtection="1">
      <alignment horizontal="center"/>
      <protection hidden="1"/>
    </xf>
    <xf numFmtId="0" fontId="52" fillId="3" borderId="0" xfId="0" applyFont="1" applyFill="1" applyBorder="1" applyAlignment="1" applyProtection="1">
      <alignment vertical="top"/>
      <protection hidden="1"/>
    </xf>
    <xf numFmtId="0" fontId="52" fillId="3" borderId="0" xfId="0" applyFont="1" applyFill="1" applyBorder="1" applyAlignment="1" applyProtection="1">
      <alignment horizontal="left" vertical="center"/>
      <protection hidden="1"/>
    </xf>
    <xf numFmtId="1" fontId="52" fillId="3" borderId="0" xfId="0" applyNumberFormat="1" applyFont="1" applyFill="1" applyBorder="1" applyAlignment="1" applyProtection="1">
      <alignment horizontal="center" vertical="center"/>
      <protection hidden="1"/>
    </xf>
    <xf numFmtId="14" fontId="52" fillId="3" borderId="0" xfId="0" applyNumberFormat="1" applyFont="1" applyFill="1" applyBorder="1" applyProtection="1">
      <protection hidden="1"/>
    </xf>
    <xf numFmtId="169" fontId="52" fillId="3" borderId="0" xfId="0" applyNumberFormat="1" applyFont="1" applyFill="1" applyBorder="1" applyProtection="1">
      <protection hidden="1"/>
    </xf>
    <xf numFmtId="2" fontId="52" fillId="3" borderId="0" xfId="0" applyNumberFormat="1" applyFont="1" applyFill="1" applyProtection="1">
      <protection hidden="1"/>
    </xf>
    <xf numFmtId="0" fontId="14" fillId="3" borderId="0" xfId="0" applyFont="1" applyFill="1" applyAlignment="1" applyProtection="1">
      <alignment horizontal="center"/>
      <protection hidden="1"/>
    </xf>
    <xf numFmtId="1" fontId="52" fillId="3" borderId="0" xfId="0" applyNumberFormat="1" applyFont="1" applyFill="1" applyBorder="1" applyAlignment="1" applyProtection="1">
      <protection hidden="1"/>
    </xf>
    <xf numFmtId="0" fontId="14" fillId="3" borderId="0" xfId="0" applyFont="1" applyFill="1" applyBorder="1" applyAlignment="1" applyProtection="1">
      <alignment horizontal="center"/>
      <protection hidden="1"/>
    </xf>
    <xf numFmtId="44" fontId="14" fillId="3" borderId="0" xfId="0" applyNumberFormat="1" applyFont="1" applyFill="1" applyBorder="1" applyProtection="1">
      <protection hidden="1"/>
    </xf>
    <xf numFmtId="165" fontId="52" fillId="3" borderId="0" xfId="1" applyNumberFormat="1" applyFont="1" applyFill="1" applyProtection="1">
      <protection hidden="1"/>
    </xf>
    <xf numFmtId="166" fontId="52" fillId="3" borderId="0" xfId="1" applyNumberFormat="1" applyFont="1" applyFill="1" applyProtection="1">
      <protection hidden="1"/>
    </xf>
    <xf numFmtId="44" fontId="52" fillId="3" borderId="0" xfId="1" applyFont="1" applyFill="1" applyProtection="1">
      <protection hidden="1"/>
    </xf>
    <xf numFmtId="167" fontId="52" fillId="3" borderId="0" xfId="1" applyNumberFormat="1" applyFont="1" applyFill="1" applyProtection="1">
      <protection hidden="1"/>
    </xf>
    <xf numFmtId="44" fontId="52" fillId="3" borderId="0" xfId="0" applyNumberFormat="1" applyFont="1" applyFill="1" applyProtection="1">
      <protection hidden="1"/>
    </xf>
    <xf numFmtId="37" fontId="14" fillId="3" borderId="0" xfId="0" applyNumberFormat="1" applyFont="1" applyFill="1" applyProtection="1">
      <protection hidden="1"/>
    </xf>
    <xf numFmtId="1" fontId="14" fillId="3" borderId="0" xfId="0" applyNumberFormat="1" applyFont="1" applyFill="1" applyProtection="1">
      <protection hidden="1"/>
    </xf>
    <xf numFmtId="8" fontId="14" fillId="3" borderId="0" xfId="0" applyNumberFormat="1" applyFont="1" applyFill="1" applyBorder="1" applyProtection="1">
      <protection hidden="1"/>
    </xf>
    <xf numFmtId="0" fontId="14" fillId="3" borderId="0" xfId="0" applyFont="1" applyFill="1" applyBorder="1" applyProtection="1">
      <protection hidden="1"/>
    </xf>
    <xf numFmtId="8" fontId="14" fillId="3" borderId="0" xfId="1" applyNumberFormat="1" applyFont="1" applyFill="1" applyProtection="1">
      <protection hidden="1"/>
    </xf>
    <xf numFmtId="44" fontId="52" fillId="3" borderId="0" xfId="1" applyNumberFormat="1" applyFont="1" applyFill="1" applyProtection="1">
      <protection hidden="1"/>
    </xf>
    <xf numFmtId="0" fontId="52" fillId="3" borderId="0" xfId="0" applyFont="1" applyFill="1" applyAlignment="1" applyProtection="1">
      <alignment wrapText="1"/>
      <protection hidden="1"/>
    </xf>
    <xf numFmtId="0" fontId="52" fillId="3" borderId="0" xfId="0" applyFont="1" applyFill="1" applyAlignment="1" applyProtection="1">
      <alignment horizontal="center" wrapText="1"/>
      <protection hidden="1"/>
    </xf>
    <xf numFmtId="44" fontId="14" fillId="3" borderId="0" xfId="0" applyNumberFormat="1" applyFont="1" applyFill="1" applyProtection="1">
      <protection hidden="1"/>
    </xf>
    <xf numFmtId="14" fontId="14" fillId="3" borderId="0" xfId="0" applyNumberFormat="1" applyFont="1" applyFill="1" applyProtection="1">
      <protection hidden="1"/>
    </xf>
    <xf numFmtId="1" fontId="52" fillId="3" borderId="0" xfId="0" applyNumberFormat="1" applyFont="1" applyFill="1" applyAlignment="1" applyProtection="1">
      <alignment wrapText="1"/>
      <protection hidden="1"/>
    </xf>
    <xf numFmtId="1" fontId="52" fillId="3" borderId="0" xfId="0" applyNumberFormat="1" applyFont="1" applyFill="1" applyAlignment="1" applyProtection="1">
      <alignment horizontal="center" wrapText="1"/>
      <protection hidden="1"/>
    </xf>
    <xf numFmtId="0" fontId="52" fillId="3" borderId="0" xfId="0" applyFont="1" applyFill="1" applyAlignment="1" applyProtection="1">
      <alignment horizontal="center"/>
      <protection hidden="1"/>
    </xf>
    <xf numFmtId="0" fontId="77" fillId="3" borderId="0" xfId="0" applyFont="1" applyFill="1" applyBorder="1" applyProtection="1">
      <protection hidden="1"/>
    </xf>
    <xf numFmtId="44" fontId="14" fillId="3" borderId="0" xfId="1" applyFont="1" applyFill="1" applyProtection="1">
      <protection hidden="1"/>
    </xf>
    <xf numFmtId="0" fontId="77" fillId="3" borderId="0" xfId="0" applyFont="1" applyFill="1" applyBorder="1" applyAlignment="1" applyProtection="1">
      <protection hidden="1"/>
    </xf>
    <xf numFmtId="8" fontId="14" fillId="3" borderId="0" xfId="0" applyNumberFormat="1" applyFont="1" applyFill="1" applyProtection="1">
      <protection hidden="1"/>
    </xf>
    <xf numFmtId="38" fontId="14" fillId="3" borderId="0" xfId="0" applyNumberFormat="1" applyFont="1" applyFill="1" applyProtection="1">
      <protection hidden="1"/>
    </xf>
    <xf numFmtId="1" fontId="14" fillId="3" borderId="0" xfId="0" applyNumberFormat="1" applyFont="1" applyFill="1" applyBorder="1" applyAlignment="1" applyProtection="1">
      <alignment horizontal="center"/>
      <protection hidden="1"/>
    </xf>
    <xf numFmtId="0" fontId="77" fillId="3" borderId="0" xfId="0" applyFont="1" applyFill="1" applyProtection="1">
      <protection hidden="1"/>
    </xf>
    <xf numFmtId="1" fontId="13" fillId="3" borderId="0" xfId="0" applyNumberFormat="1" applyFont="1" applyFill="1" applyProtection="1">
      <protection hidden="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2F2F2"/>
      <color rgb="FF008000"/>
      <color rgb="FF00FF00"/>
      <color rgb="FF0000FF"/>
      <color rgb="FF33CC33"/>
      <color rgb="FFFFFFCC"/>
      <color rgb="FFFBFBFB"/>
      <color rgb="FF1C1C1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345241</xdr:colOff>
      <xdr:row>0</xdr:row>
      <xdr:rowOff>49754</xdr:rowOff>
    </xdr:from>
    <xdr:to>
      <xdr:col>7</xdr:col>
      <xdr:colOff>143311</xdr:colOff>
      <xdr:row>2</xdr:row>
      <xdr:rowOff>67794</xdr:rowOff>
    </xdr:to>
    <xdr:pic>
      <xdr:nvPicPr>
        <xdr:cNvPr id="2" name="Picture 1" descr="WCE Logo  Only Bright Blue.png"/>
        <xdr:cNvPicPr>
          <a:picLocks noChangeAspect="1"/>
        </xdr:cNvPicPr>
      </xdr:nvPicPr>
      <xdr:blipFill>
        <a:blip xmlns:r="http://schemas.openxmlformats.org/officeDocument/2006/relationships" r:embed="rId1" cstate="print"/>
        <a:stretch>
          <a:fillRect/>
        </a:stretch>
      </xdr:blipFill>
      <xdr:spPr>
        <a:xfrm rot="16200000">
          <a:off x="4478643" y="50202"/>
          <a:ext cx="732415" cy="731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yhistory@westcoastequity.com" TargetMode="External"/><Relationship Id="rId1" Type="http://schemas.openxmlformats.org/officeDocument/2006/relationships/hyperlink" Target="http://www.westcoastequity.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2">
    <pageSetUpPr fitToPage="1"/>
  </sheetPr>
  <dimension ref="A1:FZ530"/>
  <sheetViews>
    <sheetView showGridLines="0" showRowColHeaders="0" tabSelected="1" zoomScaleNormal="100" workbookViewId="0">
      <pane ySplit="25" topLeftCell="A26" activePane="bottomLeft" state="frozen"/>
      <selection pane="bottomLeft" activeCell="D5" sqref="D5:G5"/>
    </sheetView>
  </sheetViews>
  <sheetFormatPr defaultColWidth="0" defaultRowHeight="15" customHeight="1" zeroHeight="1"/>
  <cols>
    <col min="1" max="1" width="7.796875" style="15" customWidth="1"/>
    <col min="2" max="2" width="8.796875" style="61" customWidth="1"/>
    <col min="3" max="3" width="3.3984375" style="15" customWidth="1"/>
    <col min="4" max="4" width="5.69921875" style="15" customWidth="1"/>
    <col min="5" max="5" width="8.8984375" style="15" customWidth="1"/>
    <col min="6" max="6" width="8.796875" style="15" customWidth="1"/>
    <col min="7" max="9" width="9.796875" style="15" customWidth="1"/>
    <col min="10" max="12" width="8.796875" style="15" customWidth="1"/>
    <col min="13" max="15" width="8" style="15" customWidth="1"/>
    <col min="16" max="16" width="22.8984375" style="15" customWidth="1"/>
    <col min="17" max="17" width="1.09765625" style="46" customWidth="1"/>
    <col min="18" max="27" width="2.296875" style="44" hidden="1" customWidth="1"/>
    <col min="28" max="32" width="2.296875" style="236" hidden="1" customWidth="1"/>
    <col min="33" max="34" width="2.296875" style="44" hidden="1" customWidth="1"/>
    <col min="35" max="35" width="2.296875" style="236" hidden="1" customWidth="1"/>
    <col min="36" max="36" width="2.296875" style="255" hidden="1" customWidth="1"/>
    <col min="37" max="58" width="2.296875" style="46" hidden="1" customWidth="1"/>
    <col min="59" max="60" width="2.296875" style="82" hidden="1" customWidth="1"/>
    <col min="61" max="61" width="2.296875" style="81" hidden="1" customWidth="1"/>
    <col min="62" max="71" width="2.296875" style="80" hidden="1" customWidth="1"/>
    <col min="72" max="72" width="0.69921875" style="82" hidden="1" customWidth="1"/>
    <col min="73" max="182" width="0" style="46" hidden="1" customWidth="1"/>
    <col min="183" max="16384" width="0.69921875" style="46" hidden="1"/>
  </cols>
  <sheetData>
    <row r="1" spans="1:71" ht="38.25" customHeight="1">
      <c r="A1" s="135" t="s">
        <v>44</v>
      </c>
      <c r="B1" s="135"/>
      <c r="C1" s="135"/>
      <c r="D1" s="1"/>
      <c r="E1" s="173" t="s">
        <v>99</v>
      </c>
      <c r="F1" s="173"/>
      <c r="G1" s="173"/>
      <c r="H1" s="173"/>
      <c r="I1" s="173"/>
      <c r="J1" s="173"/>
      <c r="K1" s="173"/>
      <c r="L1" s="173"/>
      <c r="M1" s="173"/>
      <c r="N1" s="173"/>
      <c r="O1" s="173"/>
      <c r="P1" s="43"/>
      <c r="R1" s="198"/>
      <c r="S1" s="199">
        <f ca="1">SUM(S3-E13)</f>
        <v>41715</v>
      </c>
      <c r="T1" s="200" t="s">
        <v>45</v>
      </c>
      <c r="U1" s="201">
        <f ca="1">IF(R19&gt;1500,1,0)</f>
        <v>1</v>
      </c>
      <c r="V1" s="202">
        <f ca="1">SUM(U1*U2*U3)</f>
        <v>0</v>
      </c>
      <c r="W1" s="202">
        <v>6</v>
      </c>
      <c r="X1" s="202">
        <v>12</v>
      </c>
      <c r="Y1" s="202">
        <v>18</v>
      </c>
      <c r="Z1" s="202">
        <v>24</v>
      </c>
      <c r="AA1" s="203">
        <v>30</v>
      </c>
      <c r="AB1" s="204">
        <v>36</v>
      </c>
      <c r="AC1" s="204">
        <v>42</v>
      </c>
      <c r="AD1" s="203">
        <v>48</v>
      </c>
      <c r="AE1" s="203">
        <v>54</v>
      </c>
      <c r="AF1" s="203">
        <v>60</v>
      </c>
      <c r="AG1" s="204">
        <v>66</v>
      </c>
      <c r="AH1" s="204">
        <v>72</v>
      </c>
      <c r="AI1" s="203">
        <v>78</v>
      </c>
      <c r="AJ1" s="204">
        <v>84</v>
      </c>
      <c r="AK1" s="203">
        <v>90</v>
      </c>
      <c r="AL1" s="204">
        <v>96</v>
      </c>
      <c r="AM1" s="204">
        <v>102</v>
      </c>
      <c r="AN1" s="204">
        <v>108</v>
      </c>
      <c r="AO1" s="204">
        <v>114</v>
      </c>
      <c r="AP1" s="204">
        <v>120</v>
      </c>
      <c r="AQ1" s="204">
        <v>128</v>
      </c>
      <c r="AR1" s="204">
        <v>132</v>
      </c>
      <c r="AS1" s="204">
        <v>138</v>
      </c>
      <c r="AT1" s="204">
        <v>144</v>
      </c>
      <c r="AU1" s="204">
        <v>150</v>
      </c>
      <c r="AV1" s="204">
        <v>156</v>
      </c>
      <c r="AW1" s="204">
        <v>162</v>
      </c>
      <c r="AX1" s="204">
        <v>168</v>
      </c>
      <c r="AY1" s="204">
        <v>174</v>
      </c>
      <c r="AZ1" s="204">
        <v>180</v>
      </c>
      <c r="BA1" s="198"/>
      <c r="BB1" s="198"/>
      <c r="BD1" s="199">
        <f ca="1">MONTH(S2)</f>
        <v>3</v>
      </c>
      <c r="BE1" s="205"/>
      <c r="BF1" s="123"/>
      <c r="BG1" s="132"/>
      <c r="BH1" s="80"/>
      <c r="BI1" s="80"/>
      <c r="BR1" s="82"/>
      <c r="BS1" s="82"/>
    </row>
    <row r="2" spans="1:71" ht="18" customHeight="1">
      <c r="A2" s="1"/>
      <c r="B2" s="1"/>
      <c r="C2" s="1"/>
      <c r="D2" s="47"/>
      <c r="E2" s="174" t="s">
        <v>101</v>
      </c>
      <c r="F2" s="174"/>
      <c r="G2" s="174"/>
      <c r="H2" s="174"/>
      <c r="I2" s="174"/>
      <c r="J2" s="174"/>
      <c r="K2" s="174"/>
      <c r="L2" s="174"/>
      <c r="M2" s="174"/>
      <c r="N2" s="174"/>
      <c r="O2" s="174"/>
      <c r="P2" s="2"/>
      <c r="R2" s="198"/>
      <c r="S2" s="206">
        <f ca="1">TODAY()</f>
        <v>41715</v>
      </c>
      <c r="T2" s="200" t="s">
        <v>46</v>
      </c>
      <c r="U2" s="207">
        <f>IF(BE24&gt;40000,1,0)</f>
        <v>0</v>
      </c>
      <c r="V2" s="44" t="b">
        <f>AND(BE$24&lt;75000)</f>
        <v>1</v>
      </c>
      <c r="W2" s="202">
        <f>IF(V2,100,0)</f>
        <v>100</v>
      </c>
      <c r="X2" s="202">
        <f>IF(V2,150,0)</f>
        <v>150</v>
      </c>
      <c r="Y2" s="202">
        <f>IF(V2,175,0)</f>
        <v>175</v>
      </c>
      <c r="Z2" s="202">
        <f>IF(V2,200,0)</f>
        <v>200</v>
      </c>
      <c r="AA2" s="202">
        <f>IF(V2,250,0)</f>
        <v>250</v>
      </c>
      <c r="AB2" s="202">
        <f>IF(V2,250,0)</f>
        <v>250</v>
      </c>
      <c r="AC2" s="202">
        <f>IF(V2,300,0)</f>
        <v>300</v>
      </c>
      <c r="AD2" s="202">
        <f>IF(V2,350,0)</f>
        <v>350</v>
      </c>
      <c r="AE2" s="202">
        <f>IF(V2,450,0)</f>
        <v>450</v>
      </c>
      <c r="AF2" s="202">
        <f>IF(V2,500,0)</f>
        <v>500</v>
      </c>
      <c r="AG2" s="202">
        <f>IF(V2,500,0)</f>
        <v>500</v>
      </c>
      <c r="AH2" s="202">
        <f>IF(V2,600,0)</f>
        <v>600</v>
      </c>
      <c r="AI2" s="202">
        <f>IF(V2,600,0)</f>
        <v>600</v>
      </c>
      <c r="AJ2" s="202">
        <f>IF(V2,600,0)</f>
        <v>600</v>
      </c>
      <c r="AK2" s="202">
        <f>IF(V2,600,0)</f>
        <v>600</v>
      </c>
      <c r="AL2" s="202">
        <f>IF(V2,600,0)</f>
        <v>600</v>
      </c>
      <c r="AM2" s="202">
        <f>IF(V2,600,0)</f>
        <v>600</v>
      </c>
      <c r="AN2" s="202">
        <f>IF(V2,700,0)</f>
        <v>700</v>
      </c>
      <c r="AO2" s="202">
        <f>IF(V2,700,0)</f>
        <v>700</v>
      </c>
      <c r="AP2" s="202">
        <f>IF(V2,700,0)</f>
        <v>700</v>
      </c>
      <c r="AQ2" s="202">
        <f>IF(V2,700,0)</f>
        <v>700</v>
      </c>
      <c r="AR2" s="202">
        <f>IF(V2,800,0)</f>
        <v>800</v>
      </c>
      <c r="AS2" s="202">
        <f>IF(V2,800,0)</f>
        <v>800</v>
      </c>
      <c r="AT2" s="202">
        <f>IF(V2,800,0)</f>
        <v>800</v>
      </c>
      <c r="AU2" s="202">
        <f>IF(V2,900,0)</f>
        <v>900</v>
      </c>
      <c r="AV2" s="202">
        <f>IF(V2,900,0)</f>
        <v>900</v>
      </c>
      <c r="AW2" s="202">
        <f>IF(V2,1000,0)</f>
        <v>1000</v>
      </c>
      <c r="AX2" s="202">
        <f>IF(V2,1000,0)</f>
        <v>1000</v>
      </c>
      <c r="AY2" s="202">
        <f>IF(V2,1000,0)</f>
        <v>1000</v>
      </c>
      <c r="AZ2" s="202">
        <f>IF(V2,1000,0)</f>
        <v>1000</v>
      </c>
      <c r="BA2" s="198"/>
      <c r="BB2" s="198"/>
      <c r="BD2" s="198">
        <f ca="1">DAY(S2)</f>
        <v>17</v>
      </c>
      <c r="BE2" s="204"/>
      <c r="BF2" s="123"/>
      <c r="BG2" s="132"/>
      <c r="BH2" s="80"/>
      <c r="BI2" s="80"/>
      <c r="BR2" s="82"/>
      <c r="BS2" s="82"/>
    </row>
    <row r="3" spans="1:71" ht="24.75" customHeight="1">
      <c r="A3" s="3" t="s">
        <v>10</v>
      </c>
      <c r="B3" s="4"/>
      <c r="C3" s="4"/>
      <c r="D3" s="4"/>
      <c r="E3" s="175" t="s">
        <v>102</v>
      </c>
      <c r="F3" s="175"/>
      <c r="G3" s="175"/>
      <c r="H3" s="184" t="s">
        <v>100</v>
      </c>
      <c r="I3" s="184"/>
      <c r="J3" s="184"/>
      <c r="K3" s="184"/>
      <c r="L3" s="176" t="s">
        <v>103</v>
      </c>
      <c r="M3" s="176"/>
      <c r="N3" s="176"/>
      <c r="O3" s="176"/>
      <c r="P3" s="5"/>
      <c r="R3" s="198"/>
      <c r="S3" s="199">
        <f ca="1">TODAY()</f>
        <v>41715</v>
      </c>
      <c r="T3" s="200" t="s">
        <v>47</v>
      </c>
      <c r="U3" s="207">
        <f ca="1">IF(V15&gt;0,1,0)</f>
        <v>0</v>
      </c>
      <c r="V3" s="44" t="b">
        <f>AND(BE$24&gt;=75000,BE$24&lt;125000)</f>
        <v>0</v>
      </c>
      <c r="W3" s="202">
        <f>IF(V3,150,0)</f>
        <v>0</v>
      </c>
      <c r="X3" s="202">
        <f>IF(V3,175,0)</f>
        <v>0</v>
      </c>
      <c r="Y3" s="202">
        <f>IF(V3,200,0)</f>
        <v>0</v>
      </c>
      <c r="Z3" s="202">
        <f>IF(V3,250,0)</f>
        <v>0</v>
      </c>
      <c r="AA3" s="202">
        <f>IF(V3,300,0)</f>
        <v>0</v>
      </c>
      <c r="AB3" s="202">
        <f>IF(V3,350,0)</f>
        <v>0</v>
      </c>
      <c r="AC3" s="202">
        <f>IF(V3,400,0)</f>
        <v>0</v>
      </c>
      <c r="AD3" s="202">
        <f>IF(V3,500,0)</f>
        <v>0</v>
      </c>
      <c r="AE3" s="202">
        <f>IF(V3,500,0)</f>
        <v>0</v>
      </c>
      <c r="AF3" s="202">
        <f>IF(V3,600,0)</f>
        <v>0</v>
      </c>
      <c r="AG3" s="202">
        <f>IF(V3,600,0)</f>
        <v>0</v>
      </c>
      <c r="AH3" s="202">
        <f>IF(V3,700,0)</f>
        <v>0</v>
      </c>
      <c r="AI3" s="202">
        <f>IF(V3,750,0)</f>
        <v>0</v>
      </c>
      <c r="AJ3" s="202">
        <f>IF(V3,750,0)</f>
        <v>0</v>
      </c>
      <c r="AK3" s="202">
        <f>IF(V3,800,0)</f>
        <v>0</v>
      </c>
      <c r="AL3" s="202">
        <f>IF(V3,800,0)</f>
        <v>0</v>
      </c>
      <c r="AM3" s="202">
        <f>IF(V3,900,0)</f>
        <v>0</v>
      </c>
      <c r="AN3" s="202">
        <f>IF(V3,900,0)</f>
        <v>0</v>
      </c>
      <c r="AO3" s="202">
        <f>IF(V3,1000,0)</f>
        <v>0</v>
      </c>
      <c r="AP3" s="202">
        <f>IF(V3,1000,0)</f>
        <v>0</v>
      </c>
      <c r="AQ3" s="202">
        <f>IF(V3,1000,0)</f>
        <v>0</v>
      </c>
      <c r="AR3" s="202">
        <f>IF(V3,1100,0)</f>
        <v>0</v>
      </c>
      <c r="AS3" s="202">
        <f>IF(V3,1100,0)</f>
        <v>0</v>
      </c>
      <c r="AT3" s="202">
        <f>IF(V3,1100,0)</f>
        <v>0</v>
      </c>
      <c r="AU3" s="202">
        <f>IF(V3,1200,0)</f>
        <v>0</v>
      </c>
      <c r="AV3" s="202">
        <f>IF(V3,1200,0)</f>
        <v>0</v>
      </c>
      <c r="AW3" s="202">
        <f>IF(V3,1200,0)</f>
        <v>0</v>
      </c>
      <c r="AX3" s="202">
        <f>IF(V3,1200,0)</f>
        <v>0</v>
      </c>
      <c r="AY3" s="202">
        <f>IF(V3,1200,0)</f>
        <v>0</v>
      </c>
      <c r="AZ3" s="202">
        <f>IF(V3,1200,0)</f>
        <v>0</v>
      </c>
      <c r="BA3" s="198"/>
      <c r="BB3" s="198"/>
      <c r="BD3" s="198" t="e">
        <f>IF(AY24&gt;599,TRUE,FALSE)</f>
        <v>#VALUE!</v>
      </c>
      <c r="BE3" s="204"/>
      <c r="BF3" s="123"/>
      <c r="BG3" s="132"/>
      <c r="BH3" s="80"/>
      <c r="BI3" s="80"/>
      <c r="BR3" s="82"/>
      <c r="BS3" s="82"/>
    </row>
    <row r="4" spans="1:71" ht="12" customHeight="1">
      <c r="A4" s="6"/>
      <c r="B4" s="6"/>
      <c r="C4" s="6"/>
      <c r="D4" s="6"/>
      <c r="E4" s="7"/>
      <c r="F4" s="7"/>
      <c r="G4" s="7"/>
      <c r="H4" s="6"/>
      <c r="I4" s="6"/>
      <c r="J4" s="8"/>
      <c r="K4" s="8"/>
      <c r="L4" s="9"/>
      <c r="M4" s="9"/>
      <c r="N4" s="9"/>
      <c r="O4" s="9"/>
      <c r="P4" s="6"/>
      <c r="R4" s="199">
        <f>SUM(O5)</f>
        <v>0</v>
      </c>
      <c r="S4" s="204">
        <f>IF(O5="",0,1)</f>
        <v>0</v>
      </c>
      <c r="T4" s="200" t="s">
        <v>48</v>
      </c>
      <c r="U4" s="207"/>
      <c r="V4" s="44" t="b">
        <f>AND(BE$24&gt;=125000,BE$24&lt;200000)</f>
        <v>0</v>
      </c>
      <c r="W4" s="202">
        <f>IF(V4,200,0)</f>
        <v>0</v>
      </c>
      <c r="X4" s="202">
        <f>IF(V4,250,0)</f>
        <v>0</v>
      </c>
      <c r="Y4" s="202">
        <f>IF(V4,250,0)</f>
        <v>0</v>
      </c>
      <c r="Z4" s="202">
        <f>IF(V4,300,0)</f>
        <v>0</v>
      </c>
      <c r="AA4" s="202">
        <f>IF(V4,400,0)</f>
        <v>0</v>
      </c>
      <c r="AB4" s="202">
        <f>IF(V4,450,0)</f>
        <v>0</v>
      </c>
      <c r="AC4" s="202">
        <f>IF(V4,500,0)</f>
        <v>0</v>
      </c>
      <c r="AD4" s="202">
        <f>IF(V4,600,0)</f>
        <v>0</v>
      </c>
      <c r="AE4" s="202">
        <f>IF(V4,600,0)</f>
        <v>0</v>
      </c>
      <c r="AF4" s="202">
        <f>IF(V4,700,0)</f>
        <v>0</v>
      </c>
      <c r="AG4" s="202">
        <f>IF(V4,700,0)</f>
        <v>0</v>
      </c>
      <c r="AH4" s="202">
        <f>IF(V4,800,0)</f>
        <v>0</v>
      </c>
      <c r="AI4" s="202">
        <f>IF(V4,850,0)</f>
        <v>0</v>
      </c>
      <c r="AJ4" s="202">
        <f>IF(V4,850,0)</f>
        <v>0</v>
      </c>
      <c r="AK4" s="202">
        <f>IF(V4,900,0)</f>
        <v>0</v>
      </c>
      <c r="AL4" s="202">
        <f>IF(V4,900,0)</f>
        <v>0</v>
      </c>
      <c r="AM4" s="202">
        <f>IF(V4,1000,0)</f>
        <v>0</v>
      </c>
      <c r="AN4" s="202">
        <f>IF(V4,1000,0)</f>
        <v>0</v>
      </c>
      <c r="AO4" s="202">
        <f>IF(V4,1200,0)</f>
        <v>0</v>
      </c>
      <c r="AP4" s="202">
        <f>IF(V4,1200,0)</f>
        <v>0</v>
      </c>
      <c r="AQ4" s="202">
        <f>IF(V4,1200,0)</f>
        <v>0</v>
      </c>
      <c r="AR4" s="202">
        <f>IF(V4,1400,0)</f>
        <v>0</v>
      </c>
      <c r="AS4" s="202">
        <f>IF(V4,1400,0)</f>
        <v>0</v>
      </c>
      <c r="AT4" s="202">
        <f>IF(V4,1400,0)</f>
        <v>0</v>
      </c>
      <c r="AU4" s="202">
        <f>IF(V4,1500,0)</f>
        <v>0</v>
      </c>
      <c r="AV4" s="202">
        <f>IF(V4,1500,0)</f>
        <v>0</v>
      </c>
      <c r="AW4" s="202">
        <f>IF(V4,1500,0)</f>
        <v>0</v>
      </c>
      <c r="AX4" s="202">
        <f>IF(V4,1500,0)</f>
        <v>0</v>
      </c>
      <c r="AY4" s="202">
        <f>IF(V4,1500,0)</f>
        <v>0</v>
      </c>
      <c r="AZ4" s="202">
        <f>IF(V4,1500,0)</f>
        <v>0</v>
      </c>
      <c r="BA4" s="198"/>
      <c r="BB4" s="198"/>
      <c r="BD4" s="198" t="e">
        <f ca="1">AND(BD1=12,BD2&gt;25,BD3)</f>
        <v>#VALUE!</v>
      </c>
      <c r="BE4" s="204"/>
      <c r="BF4" s="123"/>
      <c r="BG4" s="81"/>
      <c r="BH4" s="80"/>
      <c r="BI4" s="80"/>
      <c r="BR4" s="82"/>
      <c r="BS4" s="82"/>
    </row>
    <row r="5" spans="1:71" ht="12" customHeight="1">
      <c r="A5" s="10"/>
      <c r="B5" s="11"/>
      <c r="C5" s="62" t="s">
        <v>13</v>
      </c>
      <c r="D5" s="137"/>
      <c r="E5" s="138"/>
      <c r="F5" s="138"/>
      <c r="G5" s="139"/>
      <c r="H5" s="11"/>
      <c r="I5" s="62" t="s">
        <v>0</v>
      </c>
      <c r="J5" s="147"/>
      <c r="K5" s="148"/>
      <c r="L5" s="11"/>
      <c r="M5" s="11"/>
      <c r="N5" s="62" t="s">
        <v>107</v>
      </c>
      <c r="O5" s="68"/>
      <c r="P5" s="69"/>
      <c r="R5" s="208">
        <f ca="1">SUM(R4-S2)*S4</f>
        <v>0</v>
      </c>
      <c r="S5" s="198" t="b">
        <f ca="1">AND(R5&lt;61,R5&gt;0)</f>
        <v>0</v>
      </c>
      <c r="T5" s="200" t="s">
        <v>49</v>
      </c>
      <c r="U5" s="198"/>
      <c r="V5" s="44" t="b">
        <f>AND(BE$24&gt;=200000,BE$24&lt;400000)</f>
        <v>0</v>
      </c>
      <c r="W5" s="202">
        <f>IF(V5,300,0)</f>
        <v>0</v>
      </c>
      <c r="X5" s="202">
        <f>IF(V5,350,0)</f>
        <v>0</v>
      </c>
      <c r="Y5" s="202">
        <f>IF(V5,350,0)</f>
        <v>0</v>
      </c>
      <c r="Z5" s="202">
        <f>IF(V5,400,0)</f>
        <v>0</v>
      </c>
      <c r="AA5" s="202">
        <f>IF(V5,500,0)</f>
        <v>0</v>
      </c>
      <c r="AB5" s="202">
        <f>IF(V5,600,0)</f>
        <v>0</v>
      </c>
      <c r="AC5" s="202">
        <f>IF(V5,600,0)</f>
        <v>0</v>
      </c>
      <c r="AD5" s="202">
        <f>IF(V5,700,0)</f>
        <v>0</v>
      </c>
      <c r="AE5" s="202">
        <f>IF(V5,700,0)</f>
        <v>0</v>
      </c>
      <c r="AF5" s="202">
        <f>IF(V5,800,0)</f>
        <v>0</v>
      </c>
      <c r="AG5" s="202">
        <f>IF(V5,800,0)</f>
        <v>0</v>
      </c>
      <c r="AH5" s="202">
        <f>IF(V5,900,0)</f>
        <v>0</v>
      </c>
      <c r="AI5" s="202">
        <f>IF(V5,900,0)</f>
        <v>0</v>
      </c>
      <c r="AJ5" s="202">
        <f>IF(V5,1000,0)</f>
        <v>0</v>
      </c>
      <c r="AK5" s="202">
        <f>IF(V5,1000,0)</f>
        <v>0</v>
      </c>
      <c r="AL5" s="202">
        <f>IF(V5,1000,0)</f>
        <v>0</v>
      </c>
      <c r="AM5" s="202">
        <f>IF(V5,1200,0)</f>
        <v>0</v>
      </c>
      <c r="AN5" s="202">
        <f>IF(V5,1200,0)</f>
        <v>0</v>
      </c>
      <c r="AO5" s="202">
        <f>IF(V5,1400,0)</f>
        <v>0</v>
      </c>
      <c r="AP5" s="202">
        <f>IF(V5,1400,0)</f>
        <v>0</v>
      </c>
      <c r="AQ5" s="202">
        <f>IF(V5,1400,0)</f>
        <v>0</v>
      </c>
      <c r="AR5" s="202">
        <f>IF(V5,1500,0)</f>
        <v>0</v>
      </c>
      <c r="AS5" s="202">
        <f>IF(V5,1500,0)</f>
        <v>0</v>
      </c>
      <c r="AT5" s="202">
        <f>IF(V5,1500,0)</f>
        <v>0</v>
      </c>
      <c r="AU5" s="202">
        <f>IF(V5,1600,0)</f>
        <v>0</v>
      </c>
      <c r="AV5" s="202">
        <f>IF(V5,1600,0)</f>
        <v>0</v>
      </c>
      <c r="AW5" s="202">
        <f>IF(V5,1600,0)</f>
        <v>0</v>
      </c>
      <c r="AX5" s="202">
        <f>IF(V5,1700,0)</f>
        <v>0</v>
      </c>
      <c r="AY5" s="202">
        <f>IF(V5,1700,0)</f>
        <v>0</v>
      </c>
      <c r="AZ5" s="202">
        <f>IF(V5,1800,0)</f>
        <v>0</v>
      </c>
      <c r="BB5" s="198"/>
      <c r="BD5" s="198" t="e">
        <f ca="1">AND(BD1=1,BD3)</f>
        <v>#VALUE!</v>
      </c>
      <c r="BE5" s="204"/>
      <c r="BF5" s="123"/>
      <c r="BG5" s="81"/>
      <c r="BH5" s="80"/>
      <c r="BI5" s="80"/>
      <c r="BR5" s="82"/>
      <c r="BS5" s="82"/>
    </row>
    <row r="6" spans="1:71" ht="12" customHeight="1">
      <c r="A6" s="12"/>
      <c r="B6" s="13"/>
      <c r="C6" s="63" t="s">
        <v>12</v>
      </c>
      <c r="D6" s="137"/>
      <c r="E6" s="138"/>
      <c r="F6" s="138"/>
      <c r="G6" s="139"/>
      <c r="H6" s="70"/>
      <c r="I6" s="62" t="s">
        <v>9</v>
      </c>
      <c r="J6" s="179"/>
      <c r="K6" s="179"/>
      <c r="L6" s="180" t="s">
        <v>106</v>
      </c>
      <c r="M6" s="181"/>
      <c r="N6" s="182"/>
      <c r="O6" s="71"/>
      <c r="P6" s="72"/>
      <c r="R6" s="209" t="str">
        <f ca="1">IF(S5,S6,"")</f>
        <v/>
      </c>
      <c r="S6" s="198" t="str">
        <f ca="1">CONCATENATE("   INSURANCE renewal is due in ",R5," days.")</f>
        <v xml:space="preserve">   INSURANCE renewal is due in 0 days.</v>
      </c>
      <c r="T6" s="200" t="s">
        <v>50</v>
      </c>
      <c r="U6" s="198"/>
      <c r="V6" s="44" t="b">
        <f>AND(BE$24&gt;=400000)</f>
        <v>0</v>
      </c>
      <c r="W6" s="202">
        <f>IF(V6,500,0)</f>
        <v>0</v>
      </c>
      <c r="X6" s="202">
        <f>IF(V6,600,0)</f>
        <v>0</v>
      </c>
      <c r="Y6" s="202">
        <f>IF(V6,700,0)</f>
        <v>0</v>
      </c>
      <c r="Z6" s="202">
        <f>IF(V6,800,0)</f>
        <v>0</v>
      </c>
      <c r="AA6" s="202">
        <f>IF(V6,900,0)</f>
        <v>0</v>
      </c>
      <c r="AB6" s="202">
        <f>IF(V6,1000,0)</f>
        <v>0</v>
      </c>
      <c r="AC6" s="202">
        <f>IF(V6,1000,0)</f>
        <v>0</v>
      </c>
      <c r="AD6" s="202">
        <f>IF(V6,1200,0)</f>
        <v>0</v>
      </c>
      <c r="AE6" s="202">
        <f>IF(V6,1200,0)</f>
        <v>0</v>
      </c>
      <c r="AF6" s="202">
        <f>IF(V6,1500,0)</f>
        <v>0</v>
      </c>
      <c r="AG6" s="202">
        <f>IF(V6,1500,0)</f>
        <v>0</v>
      </c>
      <c r="AH6" s="202">
        <f>IF(V6,1800,0)</f>
        <v>0</v>
      </c>
      <c r="AI6" s="202">
        <f>IF(V6,1800,0)</f>
        <v>0</v>
      </c>
      <c r="AJ6" s="202">
        <f>IF(V6,1800,0)</f>
        <v>0</v>
      </c>
      <c r="AK6" s="202">
        <f>IF(V6,2000,0)</f>
        <v>0</v>
      </c>
      <c r="AL6" s="202">
        <f>IF(V6,2000,0)</f>
        <v>0</v>
      </c>
      <c r="AM6" s="202">
        <f>IF(V6,2200,0)</f>
        <v>0</v>
      </c>
      <c r="AN6" s="202">
        <f>IF(V6,2200,0)</f>
        <v>0</v>
      </c>
      <c r="AO6" s="202">
        <f>IF(V6,2200,0)</f>
        <v>0</v>
      </c>
      <c r="AP6" s="202">
        <f>IF(V6,2400,0)</f>
        <v>0</v>
      </c>
      <c r="AQ6" s="202">
        <f>IF(V6,2400,0)</f>
        <v>0</v>
      </c>
      <c r="AR6" s="202">
        <f>IF(V6,2500,0)</f>
        <v>0</v>
      </c>
      <c r="AS6" s="202">
        <f>IF(V6,2500,0)</f>
        <v>0</v>
      </c>
      <c r="AT6" s="202">
        <f>IF(V6,2500,0)</f>
        <v>0</v>
      </c>
      <c r="AU6" s="202">
        <f>IF(V6,2600,0)</f>
        <v>0</v>
      </c>
      <c r="AV6" s="202">
        <f>IF(V6,2600,0)</f>
        <v>0</v>
      </c>
      <c r="AW6" s="202">
        <f>IF(V6,2800,0)</f>
        <v>0</v>
      </c>
      <c r="AX6" s="202">
        <f>IF(V6,2800,0)</f>
        <v>0</v>
      </c>
      <c r="AY6" s="202">
        <f>IF(V6,3000,0)</f>
        <v>0</v>
      </c>
      <c r="AZ6" s="202">
        <f>IF(V6,3000,0)</f>
        <v>0</v>
      </c>
      <c r="BB6" s="198"/>
      <c r="BD6" s="198" t="e">
        <f ca="1">OR(BD4,BD5)</f>
        <v>#VALUE!</v>
      </c>
      <c r="BE6" s="198"/>
      <c r="BF6" s="123"/>
      <c r="BG6" s="81"/>
      <c r="BH6" s="80"/>
      <c r="BI6" s="80"/>
      <c r="BR6" s="82"/>
      <c r="BS6" s="82"/>
    </row>
    <row r="7" spans="1:71" ht="12" customHeight="1">
      <c r="A7" s="13"/>
      <c r="B7" s="13"/>
      <c r="C7" s="63" t="s">
        <v>11</v>
      </c>
      <c r="D7" s="137"/>
      <c r="E7" s="138"/>
      <c r="F7" s="138"/>
      <c r="G7" s="139"/>
      <c r="H7" s="70"/>
      <c r="I7" s="67" t="s">
        <v>104</v>
      </c>
      <c r="J7" s="177"/>
      <c r="K7" s="178"/>
      <c r="L7" s="70"/>
      <c r="M7" s="70"/>
      <c r="N7" s="67" t="s">
        <v>108</v>
      </c>
      <c r="O7" s="68"/>
      <c r="P7" s="73"/>
      <c r="Q7" s="210"/>
      <c r="R7" s="211" t="str">
        <f ca="1">IF(R5&lt;=0,S7,"")</f>
        <v/>
      </c>
      <c r="S7" s="198" t="str">
        <f>IF(O5="","","    INSURANCE PAYMENT IS PAST DUE!")</f>
        <v/>
      </c>
      <c r="T7" s="200" t="s">
        <v>51</v>
      </c>
      <c r="U7" s="202">
        <f>MROUND((AC27+Y27+R16)*79,1)</f>
        <v>0</v>
      </c>
      <c r="V7" s="202" t="s">
        <v>65</v>
      </c>
      <c r="W7" s="212" t="s">
        <v>67</v>
      </c>
      <c r="X7" s="202" t="s">
        <v>68</v>
      </c>
      <c r="Y7" s="202" t="s">
        <v>69</v>
      </c>
      <c r="Z7" s="213" t="s">
        <v>80</v>
      </c>
      <c r="AA7" s="203" t="s">
        <v>70</v>
      </c>
      <c r="AB7" s="203" t="s">
        <v>71</v>
      </c>
      <c r="AC7" s="203" t="s">
        <v>72</v>
      </c>
      <c r="AD7" s="203" t="s">
        <v>73</v>
      </c>
      <c r="AE7" s="203" t="s">
        <v>74</v>
      </c>
      <c r="AF7" s="203" t="s">
        <v>75</v>
      </c>
      <c r="AG7" s="204" t="s">
        <v>76</v>
      </c>
      <c r="AH7" s="204" t="s">
        <v>77</v>
      </c>
      <c r="AI7" s="203" t="s">
        <v>78</v>
      </c>
      <c r="AJ7" s="203" t="s">
        <v>79</v>
      </c>
      <c r="AK7" s="204" t="s">
        <v>82</v>
      </c>
      <c r="AL7" s="204" t="s">
        <v>81</v>
      </c>
      <c r="AM7" s="204" t="s">
        <v>83</v>
      </c>
      <c r="AN7" s="204" t="s">
        <v>84</v>
      </c>
      <c r="AO7" s="204" t="s">
        <v>87</v>
      </c>
      <c r="AP7" s="204" t="s">
        <v>85</v>
      </c>
      <c r="AQ7" s="204" t="s">
        <v>86</v>
      </c>
      <c r="AR7" s="204" t="s">
        <v>88</v>
      </c>
      <c r="AS7" s="204" t="s">
        <v>89</v>
      </c>
      <c r="AT7" s="204" t="s">
        <v>90</v>
      </c>
      <c r="AU7" s="204" t="s">
        <v>91</v>
      </c>
      <c r="AV7" s="204" t="s">
        <v>92</v>
      </c>
      <c r="AW7" s="204" t="s">
        <v>93</v>
      </c>
      <c r="AX7" s="204" t="s">
        <v>94</v>
      </c>
      <c r="AY7" s="204" t="s">
        <v>95</v>
      </c>
      <c r="AZ7" s="204" t="s">
        <v>96</v>
      </c>
      <c r="BA7" s="198"/>
      <c r="BB7" s="198"/>
      <c r="BC7" s="198"/>
      <c r="BD7" s="204" t="b">
        <f ca="1">IFERROR(BD6,FALSE)</f>
        <v>0</v>
      </c>
      <c r="BE7" s="198"/>
      <c r="BF7" s="123"/>
      <c r="BG7" s="81"/>
      <c r="BH7" s="80"/>
      <c r="BI7" s="80"/>
      <c r="BR7" s="82"/>
      <c r="BS7" s="82"/>
    </row>
    <row r="8" spans="1:71" ht="12" customHeight="1">
      <c r="A8" s="10"/>
      <c r="B8" s="13"/>
      <c r="C8" s="62" t="s">
        <v>8</v>
      </c>
      <c r="D8" s="140"/>
      <c r="E8" s="141"/>
      <c r="F8" s="141"/>
      <c r="G8" s="142"/>
      <c r="H8" s="70"/>
      <c r="I8" s="67" t="s">
        <v>105</v>
      </c>
      <c r="J8" s="147"/>
      <c r="K8" s="148"/>
      <c r="L8" s="70"/>
      <c r="M8" s="70"/>
      <c r="N8" s="67" t="s">
        <v>109</v>
      </c>
      <c r="O8" s="74"/>
      <c r="P8" s="75"/>
      <c r="R8" s="214">
        <f>SUM(O7)</f>
        <v>0</v>
      </c>
      <c r="S8" s="204">
        <f>IF(O7="",0,1)</f>
        <v>0</v>
      </c>
      <c r="T8" s="200" t="s">
        <v>52</v>
      </c>
      <c r="U8" s="212" t="str">
        <f>RIGHT(U7,3)</f>
        <v>0</v>
      </c>
      <c r="V8" s="202" t="s">
        <v>66</v>
      </c>
      <c r="W8" s="212">
        <f>SUM(U$8+18)</f>
        <v>18</v>
      </c>
      <c r="X8" s="212">
        <f>SUM(U$8-89)</f>
        <v>-89</v>
      </c>
      <c r="Y8" s="212">
        <f>SUM(U$8+698)</f>
        <v>698</v>
      </c>
      <c r="Z8" s="212">
        <f>SUM(U$8+243)</f>
        <v>243</v>
      </c>
      <c r="AA8" s="212">
        <f>SUM(U$8-318)</f>
        <v>-318</v>
      </c>
      <c r="AB8" s="212">
        <f>SUM(U$8+37)</f>
        <v>37</v>
      </c>
      <c r="AC8" s="212">
        <f>SUM(U$8+408)</f>
        <v>408</v>
      </c>
      <c r="AD8" s="212">
        <f>SUM(U$8+91)</f>
        <v>91</v>
      </c>
      <c r="AE8" s="212">
        <f>SUM(U$8+554)</f>
        <v>554</v>
      </c>
      <c r="AF8" s="212">
        <f>SUM(U$8-61)</f>
        <v>-61</v>
      </c>
      <c r="AG8" s="212">
        <f>SUM(U$8-554)</f>
        <v>-554</v>
      </c>
      <c r="AH8" s="203">
        <f>SUM(U$8+117)</f>
        <v>117</v>
      </c>
      <c r="AI8" s="203">
        <f>SUM(U$8-322)</f>
        <v>-322</v>
      </c>
      <c r="AJ8" s="203">
        <f>SUM(U$8+919)</f>
        <v>919</v>
      </c>
      <c r="AK8" s="203">
        <f>SUM(U$8-852)</f>
        <v>-852</v>
      </c>
      <c r="AL8" s="203">
        <f>SUM(U$8+673)</f>
        <v>673</v>
      </c>
      <c r="AM8" s="203">
        <f>SUM(U$8-250)</f>
        <v>-250</v>
      </c>
      <c r="AN8" s="203">
        <f>SUM(U$8+43)</f>
        <v>43</v>
      </c>
      <c r="AO8" s="203">
        <f>SUM(U$8-430)</f>
        <v>-430</v>
      </c>
      <c r="AP8" s="203">
        <f>SUM(U$8+737)</f>
        <v>737</v>
      </c>
      <c r="AQ8" s="203">
        <f>SUM(U$8-118)</f>
        <v>-118</v>
      </c>
      <c r="AR8" s="203">
        <f>SUM(U$8+367)</f>
        <v>367</v>
      </c>
      <c r="AS8" s="203">
        <f>SUM(U$8+458)</f>
        <v>458</v>
      </c>
      <c r="AT8" s="203">
        <f>SUM(U$8+11)</f>
        <v>11</v>
      </c>
      <c r="AU8" s="203">
        <f>SUM(U$8+624)</f>
        <v>624</v>
      </c>
      <c r="AV8" s="203">
        <f>SUM(U$8+333)</f>
        <v>333</v>
      </c>
      <c r="AW8" s="203">
        <f>SUM(U$8-444)</f>
        <v>-444</v>
      </c>
      <c r="AX8" s="203">
        <f>SUM(U$8+218)</f>
        <v>218</v>
      </c>
      <c r="AY8" s="203">
        <f>SUM(U$8-213)</f>
        <v>-213</v>
      </c>
      <c r="AZ8" s="203">
        <f>SUM(U$8+918)</f>
        <v>918</v>
      </c>
      <c r="BA8" s="198"/>
      <c r="BB8" s="198"/>
      <c r="BC8" s="198"/>
      <c r="BD8" s="215"/>
      <c r="BE8" s="198"/>
      <c r="BF8" s="123"/>
      <c r="BG8" s="81"/>
      <c r="BH8" s="80"/>
      <c r="BI8" s="80"/>
      <c r="BR8" s="82"/>
      <c r="BS8" s="82"/>
    </row>
    <row r="9" spans="1:71" ht="12" customHeight="1">
      <c r="A9" s="10"/>
      <c r="B9" s="17"/>
      <c r="C9" s="64" t="s">
        <v>118</v>
      </c>
      <c r="D9" s="160"/>
      <c r="E9" s="161"/>
      <c r="F9" s="161"/>
      <c r="G9" s="161"/>
      <c r="H9" s="161"/>
      <c r="I9" s="161"/>
      <c r="J9" s="161"/>
      <c r="K9" s="162"/>
      <c r="L9" s="70"/>
      <c r="M9" s="70"/>
      <c r="N9" s="76" t="s">
        <v>110</v>
      </c>
      <c r="O9" s="151"/>
      <c r="P9" s="152"/>
      <c r="Q9" s="44"/>
      <c r="R9" s="216">
        <f ca="1">SUM(R8-S2)*S8</f>
        <v>0</v>
      </c>
      <c r="S9" s="198" t="b">
        <f ca="1">AND(R9&lt;61,R9&gt;0)</f>
        <v>0</v>
      </c>
      <c r="T9" s="200" t="s">
        <v>53</v>
      </c>
      <c r="U9" s="198"/>
      <c r="V9" s="202"/>
      <c r="W9" s="202">
        <f>IF(W8&lt;0,(W8*-1)+10,W8)</f>
        <v>18</v>
      </c>
      <c r="X9" s="202">
        <f>IF(X8&lt;0,(X8*-1)+10,X8)</f>
        <v>99</v>
      </c>
      <c r="Y9" s="202">
        <f t="shared" ref="Y9:AF9" si="0">IF(Y8&lt;0,(Y8*-1)+10,Y8)</f>
        <v>698</v>
      </c>
      <c r="Z9" s="202">
        <f t="shared" si="0"/>
        <v>243</v>
      </c>
      <c r="AA9" s="202">
        <f t="shared" si="0"/>
        <v>328</v>
      </c>
      <c r="AB9" s="202">
        <f t="shared" si="0"/>
        <v>37</v>
      </c>
      <c r="AC9" s="202">
        <f t="shared" si="0"/>
        <v>408</v>
      </c>
      <c r="AD9" s="202">
        <f t="shared" si="0"/>
        <v>91</v>
      </c>
      <c r="AE9" s="202">
        <f t="shared" si="0"/>
        <v>554</v>
      </c>
      <c r="AF9" s="202">
        <f t="shared" si="0"/>
        <v>71</v>
      </c>
      <c r="AG9" s="202">
        <f t="shared" ref="AG9" si="1">IF(AG8&lt;0,(AG8*-1)+10,AG8)</f>
        <v>564</v>
      </c>
      <c r="AH9" s="202">
        <f t="shared" ref="AH9" si="2">IF(AH8&lt;0,(AH8*-1)+10,AH8)</f>
        <v>117</v>
      </c>
      <c r="AI9" s="202">
        <f t="shared" ref="AI9" si="3">IF(AI8&lt;0,(AI8*-1)+10,AI8)</f>
        <v>332</v>
      </c>
      <c r="AJ9" s="202">
        <f t="shared" ref="AJ9" si="4">IF(AJ8&lt;0,(AJ8*-1)+10,AJ8)</f>
        <v>919</v>
      </c>
      <c r="AK9" s="202">
        <f t="shared" ref="AK9" si="5">IF(AK8&lt;0,(AK8*-1)+10,AK8)</f>
        <v>862</v>
      </c>
      <c r="AL9" s="202">
        <f t="shared" ref="AL9" si="6">IF(AL8&lt;0,(AL8*-1)+10,AL8)</f>
        <v>673</v>
      </c>
      <c r="AM9" s="202">
        <f t="shared" ref="AM9" si="7">IF(AM8&lt;0,(AM8*-1)+10,AM8)</f>
        <v>260</v>
      </c>
      <c r="AN9" s="202">
        <f t="shared" ref="AN9" si="8">IF(AN8&lt;0,(AN8*-1)+10,AN8)</f>
        <v>43</v>
      </c>
      <c r="AO9" s="202">
        <f t="shared" ref="AO9" si="9">IF(AO8&lt;0,(AO8*-1)+10,AO8)</f>
        <v>440</v>
      </c>
      <c r="AP9" s="202">
        <f t="shared" ref="AP9" si="10">IF(AP8&lt;0,(AP8*-1)+10,AP8)</f>
        <v>737</v>
      </c>
      <c r="AQ9" s="202">
        <f t="shared" ref="AQ9" si="11">IF(AQ8&lt;0,(AQ8*-1)+10,AQ8)</f>
        <v>128</v>
      </c>
      <c r="AR9" s="202">
        <f t="shared" ref="AR9" si="12">IF(AR8&lt;0,(AR8*-1)+10,AR8)</f>
        <v>367</v>
      </c>
      <c r="AS9" s="202">
        <f t="shared" ref="AS9" si="13">IF(AS8&lt;0,(AS8*-1)+10,AS8)</f>
        <v>458</v>
      </c>
      <c r="AT9" s="202">
        <f t="shared" ref="AT9" si="14">IF(AT8&lt;0,(AT8*-1)+10,AT8)</f>
        <v>11</v>
      </c>
      <c r="AU9" s="202">
        <f t="shared" ref="AU9" si="15">IF(AU8&lt;0,(AU8*-1)+10,AU8)</f>
        <v>624</v>
      </c>
      <c r="AV9" s="202">
        <f t="shared" ref="AV9" si="16">IF(AV8&lt;0,(AV8*-1)+10,AV8)</f>
        <v>333</v>
      </c>
      <c r="AW9" s="202">
        <f t="shared" ref="AW9" si="17">IF(AW8&lt;0,(AW8*-1)+10,AW8)</f>
        <v>454</v>
      </c>
      <c r="AX9" s="202">
        <f t="shared" ref="AX9" si="18">IF(AX8&lt;0,(AX8*-1)+10,AX8)</f>
        <v>218</v>
      </c>
      <c r="AY9" s="202">
        <f t="shared" ref="AY9" si="19">IF(AY8&lt;0,(AY8*-1)+10,AY8)</f>
        <v>223</v>
      </c>
      <c r="AZ9" s="202">
        <f t="shared" ref="AZ9" si="20">IF(AZ8&lt;0,(AZ8*-1)+10,AZ8)</f>
        <v>918</v>
      </c>
      <c r="BA9" s="198"/>
      <c r="BB9" s="198"/>
      <c r="BC9" s="198"/>
      <c r="BD9" s="215"/>
      <c r="BE9" s="198"/>
      <c r="BF9" s="123"/>
      <c r="BG9" s="81"/>
      <c r="BH9" s="80"/>
      <c r="BI9" s="80"/>
      <c r="BR9" s="82"/>
      <c r="BS9" s="82"/>
    </row>
    <row r="10" spans="1:71" ht="4.5" customHeight="1">
      <c r="A10" s="10"/>
      <c r="B10" s="122" t="s">
        <v>120</v>
      </c>
      <c r="C10" s="18"/>
      <c r="D10" s="19"/>
      <c r="F10" s="19"/>
      <c r="G10" s="19"/>
      <c r="H10" s="19"/>
      <c r="I10" s="19"/>
      <c r="J10" s="19"/>
      <c r="K10" s="19"/>
      <c r="L10" s="20"/>
      <c r="M10" s="20"/>
      <c r="N10" s="20"/>
      <c r="O10" s="14"/>
      <c r="P10" s="16"/>
      <c r="Q10" s="44"/>
      <c r="R10" s="199" t="str">
        <f ca="1">IF(S9,S10,"")</f>
        <v/>
      </c>
      <c r="S10" s="198" t="str">
        <f ca="1">CONCATENATE("   PROPERTY TAXES are due in ",R9," days.")</f>
        <v xml:space="preserve">   PROPERTY TAXES are due in 0 days.</v>
      </c>
      <c r="T10" s="207"/>
      <c r="U10" s="207"/>
      <c r="V10" s="212"/>
      <c r="W10" s="202">
        <f>IF(W9&gt;1000,W9-952,W9)</f>
        <v>18</v>
      </c>
      <c r="X10" s="202">
        <f>IF(X9&gt;1000,X9-952,X9)</f>
        <v>99</v>
      </c>
      <c r="Y10" s="202">
        <f>IF(Y9&gt;1000,Y9-952,Y9)</f>
        <v>698</v>
      </c>
      <c r="Z10" s="202">
        <f t="shared" ref="Z10:AB10" si="21">IF(Z9&gt;1000,Z9-952,Z9)</f>
        <v>243</v>
      </c>
      <c r="AA10" s="202">
        <f t="shared" si="21"/>
        <v>328</v>
      </c>
      <c r="AB10" s="202">
        <f t="shared" si="21"/>
        <v>37</v>
      </c>
      <c r="AC10" s="202">
        <f t="shared" ref="AC10" si="22">IF(AC9&gt;1000,AC9-952,AC9)</f>
        <v>408</v>
      </c>
      <c r="AD10" s="202">
        <f t="shared" ref="AD10" si="23">IF(AD9&gt;1000,AD9-952,AD9)</f>
        <v>91</v>
      </c>
      <c r="AE10" s="202">
        <f t="shared" ref="AE10" si="24">IF(AE9&gt;1000,AE9-952,AE9)</f>
        <v>554</v>
      </c>
      <c r="AF10" s="202">
        <f t="shared" ref="AF10" si="25">IF(AF9&gt;1000,AF9-952,AF9)</f>
        <v>71</v>
      </c>
      <c r="AG10" s="202">
        <f t="shared" ref="AG10" si="26">IF(AG9&gt;1000,AG9-952,AG9)</f>
        <v>564</v>
      </c>
      <c r="AH10" s="202">
        <f t="shared" ref="AH10" si="27">IF(AH9&gt;1000,AH9-952,AH9)</f>
        <v>117</v>
      </c>
      <c r="AI10" s="202">
        <f t="shared" ref="AI10" si="28">IF(AI9&gt;1000,AI9-952,AI9)</f>
        <v>332</v>
      </c>
      <c r="AJ10" s="202">
        <f t="shared" ref="AJ10" si="29">IF(AJ9&gt;1000,AJ9-952,AJ9)</f>
        <v>919</v>
      </c>
      <c r="AK10" s="202">
        <f t="shared" ref="AK10" si="30">IF(AK9&gt;1000,AK9-952,AK9)</f>
        <v>862</v>
      </c>
      <c r="AL10" s="202">
        <f t="shared" ref="AL10" si="31">IF(AL9&gt;1000,AL9-952,AL9)</f>
        <v>673</v>
      </c>
      <c r="AM10" s="202">
        <f t="shared" ref="AM10" si="32">IF(AM9&gt;1000,AM9-952,AM9)</f>
        <v>260</v>
      </c>
      <c r="AN10" s="202">
        <f t="shared" ref="AN10" si="33">IF(AN9&gt;1000,AN9-952,AN9)</f>
        <v>43</v>
      </c>
      <c r="AO10" s="202">
        <f t="shared" ref="AO10" si="34">IF(AO9&gt;1000,AO9-952,AO9)</f>
        <v>440</v>
      </c>
      <c r="AP10" s="202">
        <f t="shared" ref="AP10" si="35">IF(AP9&gt;1000,AP9-952,AP9)</f>
        <v>737</v>
      </c>
      <c r="AQ10" s="202">
        <f t="shared" ref="AQ10" si="36">IF(AQ9&gt;1000,AQ9-952,AQ9)</f>
        <v>128</v>
      </c>
      <c r="AR10" s="202">
        <f t="shared" ref="AR10" si="37">IF(AR9&gt;1000,AR9-952,AR9)</f>
        <v>367</v>
      </c>
      <c r="AS10" s="202">
        <f t="shared" ref="AS10" si="38">IF(AS9&gt;1000,AS9-952,AS9)</f>
        <v>458</v>
      </c>
      <c r="AT10" s="202">
        <f t="shared" ref="AT10" si="39">IF(AT9&gt;1000,AT9-952,AT9)</f>
        <v>11</v>
      </c>
      <c r="AU10" s="202">
        <f t="shared" ref="AU10" si="40">IF(AU9&gt;1000,AU9-952,AU9)</f>
        <v>624</v>
      </c>
      <c r="AV10" s="202">
        <f t="shared" ref="AV10" si="41">IF(AV9&gt;1000,AV9-952,AV9)</f>
        <v>333</v>
      </c>
      <c r="AW10" s="202">
        <f t="shared" ref="AW10" si="42">IF(AW9&gt;1000,AW9-952,AW9)</f>
        <v>454</v>
      </c>
      <c r="AX10" s="202">
        <f t="shared" ref="AX10" si="43">IF(AX9&gt;1000,AX9-952,AX9)</f>
        <v>218</v>
      </c>
      <c r="AY10" s="202">
        <f t="shared" ref="AY10" si="44">IF(AY9&gt;1000,AY9-952,AY9)</f>
        <v>223</v>
      </c>
      <c r="AZ10" s="202">
        <f t="shared" ref="AZ10" si="45">IF(AZ9&gt;1000,AZ9-952,AZ9)</f>
        <v>918</v>
      </c>
      <c r="BG10" s="81"/>
      <c r="BH10" s="80"/>
      <c r="BI10" s="80"/>
      <c r="BR10" s="82"/>
      <c r="BS10" s="82"/>
    </row>
    <row r="11" spans="1:71" ht="10.5" customHeight="1">
      <c r="A11" s="10"/>
      <c r="B11" s="123" t="s">
        <v>121</v>
      </c>
      <c r="C11" s="12"/>
      <c r="G11" s="48"/>
      <c r="H11" s="48"/>
      <c r="I11" s="48"/>
      <c r="J11" s="48"/>
      <c r="K11" s="48"/>
      <c r="L11" s="48"/>
      <c r="M11" s="145" t="str">
        <f ca="1">IF(V1=1,V18,"")</f>
        <v/>
      </c>
      <c r="N11" s="145"/>
      <c r="O11" s="145"/>
      <c r="P11" s="145"/>
      <c r="R11" s="199" t="str">
        <f ca="1">IF(R9&lt;=0,S11,"")</f>
        <v/>
      </c>
      <c r="S11" s="198" t="str">
        <f>IF(O7="","","    PROPERTY TAXES ARE PAST DUE!")</f>
        <v/>
      </c>
      <c r="T11" s="207"/>
      <c r="U11" s="212">
        <f>SUM(R16-30000)</f>
        <v>-30000</v>
      </c>
      <c r="V11" s="212"/>
      <c r="W11" s="44" t="str">
        <f>CONCATENATE(W7,W10,"-",U11)</f>
        <v>AC-18--30000</v>
      </c>
      <c r="X11" s="44" t="str">
        <f>CONCATENATE(X7,X10,"-",U11)</f>
        <v>BD-99--30000</v>
      </c>
      <c r="Y11" s="44" t="str">
        <f>CONCATENATE(Y7,Y10,"-",U11)</f>
        <v>BR-698--30000</v>
      </c>
      <c r="Z11" s="44" t="str">
        <f>CONCATENATE(Z7,Z10,"-",U11)</f>
        <v>CA-243--30000</v>
      </c>
      <c r="AA11" s="44" t="str">
        <f>CONCATENATE(AA7,AA10,"-",U11)</f>
        <v>CT-328--30000</v>
      </c>
      <c r="AB11" s="44" t="str">
        <f>CONCATENATE(AB7,AB10,"-",U11)</f>
        <v>DA-37--30000</v>
      </c>
      <c r="AC11" s="44" t="str">
        <f>CONCATENATE(AC7,AC10,"-",U11)</f>
        <v>DM-408--30000</v>
      </c>
      <c r="AD11" s="44" t="str">
        <f>CONCATENATE(AD7,AD10,"-",U11)</f>
        <v>ED-91--30000</v>
      </c>
      <c r="AE11" s="44" t="str">
        <f>CONCATENATE(AE7,AE10,"-",U11)</f>
        <v>EX-554--30000</v>
      </c>
      <c r="AF11" s="44" t="str">
        <f>CONCATENATE(AF7,AF10,"-",U11)</f>
        <v>FA-71--30000</v>
      </c>
      <c r="AG11" s="44" t="str">
        <f>CONCATENATE(AG7,AG10,"-",U11)</f>
        <v>FT-564--30000</v>
      </c>
      <c r="AH11" s="44" t="str">
        <f>CONCATENATE(AH7,AH10,"-",U11)</f>
        <v>GE-117--30000</v>
      </c>
      <c r="AI11" s="44" t="str">
        <f>CONCATENATE(AI7,AI10,"-",U11)</f>
        <v>GT-332--30000</v>
      </c>
      <c r="AJ11" s="44" t="str">
        <f>CONCATENATE(AJ7,AJ10,"-",U11)</f>
        <v>HI-919--30000</v>
      </c>
      <c r="AK11" s="44" t="str">
        <f>CONCATENATE(AK7,AK10,"-",U11)</f>
        <v>HP-862--30000</v>
      </c>
      <c r="AL11" s="44" t="str">
        <f>CONCATENATE(AL7,AL10,"-",U11)</f>
        <v>IB-673--30000</v>
      </c>
      <c r="AM11" s="44" t="str">
        <f>CONCATENATE(AM7,AM10,"-",U11)</f>
        <v>IM-260--30000</v>
      </c>
      <c r="AN11" s="44" t="str">
        <f>CONCATENATE(AN7,AN10,"-",U11)</f>
        <v>JC-43--30000</v>
      </c>
      <c r="AO11" s="44" t="str">
        <f>CONCATENATE(AO7,AO10,"-",U11)</f>
        <v>JN-440--30000</v>
      </c>
      <c r="AP11" s="44" t="str">
        <f>CONCATENATE(AP7,AP10,"-",U11)</f>
        <v>KA-737--30000</v>
      </c>
      <c r="AQ11" s="44" t="str">
        <f>CONCATENATE(AQ7,AQ10,"-",U11)</f>
        <v>KY-128--30000</v>
      </c>
      <c r="AR11" s="44" t="str">
        <f>CONCATENATE(AR7,AR10,"-",U11)</f>
        <v>LD-367--30000</v>
      </c>
      <c r="AS11" s="44" t="str">
        <f>CONCATENATE(AS7,AS10,"-",U11)</f>
        <v>LP-458--30000</v>
      </c>
      <c r="AT11" s="44" t="str">
        <f>CONCATENATE(AT7,AT10,"-",U11)</f>
        <v>MD-11--30000</v>
      </c>
      <c r="AU11" s="44" t="str">
        <f>CONCATENATE(AU7,AU10,"-",U11)</f>
        <v>MY-624--30000</v>
      </c>
      <c r="AV11" s="44" t="str">
        <f>CONCATENATE(AV7,AV10,"-",U11)</f>
        <v>NE-333--30000</v>
      </c>
      <c r="AW11" s="44" t="str">
        <f>CONCATENATE(AW7,AW10,"-",U11)</f>
        <v>NY-454--30000</v>
      </c>
      <c r="AX11" s="44" t="str">
        <f>CONCATENATE(AX7,AX10,"-",U11)</f>
        <v>OA-218--30000</v>
      </c>
      <c r="AY11" s="44" t="str">
        <f>CONCATENATE(AY7,AY10,"-",U11)</f>
        <v>OS-223--30000</v>
      </c>
      <c r="AZ11" s="44" t="str">
        <f>CONCATENATE(AZ7,AZ10,"-",U11)</f>
        <v>PQ-918--30000</v>
      </c>
      <c r="BG11" s="81"/>
      <c r="BH11" s="80"/>
      <c r="BI11" s="80"/>
      <c r="BR11" s="82"/>
      <c r="BS11" s="82"/>
    </row>
    <row r="12" spans="1:71" ht="12.75" customHeight="1">
      <c r="A12" s="10"/>
      <c r="B12" s="21"/>
      <c r="C12" s="21"/>
      <c r="D12" s="65" t="s">
        <v>113</v>
      </c>
      <c r="E12" s="193"/>
      <c r="F12" s="194"/>
      <c r="G12" s="196" t="str">
        <f ca="1">CONCATENATE(S16,T16)</f>
        <v/>
      </c>
      <c r="H12" s="197"/>
      <c r="I12" s="197"/>
      <c r="J12" s="197"/>
      <c r="K12" s="13"/>
      <c r="L12" s="6"/>
      <c r="M12" s="145"/>
      <c r="N12" s="145"/>
      <c r="O12" s="145"/>
      <c r="P12" s="145"/>
      <c r="Q12" s="44"/>
      <c r="R12" s="199"/>
      <c r="S12" s="217" t="b">
        <f ca="1">AND(G16&lt;S3,G16&gt;0)</f>
        <v>0</v>
      </c>
      <c r="T12" s="200" t="b">
        <f ca="1">AND(G16&gt;S3,G16&gt;0,G16&lt;S3+61)</f>
        <v>0</v>
      </c>
      <c r="V12" s="202" t="s">
        <v>97</v>
      </c>
      <c r="W12" s="202">
        <v>181</v>
      </c>
      <c r="X12" s="202">
        <v>364</v>
      </c>
      <c r="Y12" s="202">
        <v>546</v>
      </c>
      <c r="Z12" s="202">
        <v>729</v>
      </c>
      <c r="AA12" s="202">
        <v>911</v>
      </c>
      <c r="AB12" s="202">
        <v>1094</v>
      </c>
      <c r="AC12" s="202">
        <v>1276</v>
      </c>
      <c r="AD12" s="202">
        <v>1459</v>
      </c>
      <c r="AE12" s="202">
        <v>1641</v>
      </c>
      <c r="AF12" s="202">
        <v>1824</v>
      </c>
      <c r="AG12" s="202">
        <v>2006</v>
      </c>
      <c r="AH12" s="202">
        <v>2189</v>
      </c>
      <c r="AI12" s="202">
        <v>2371</v>
      </c>
      <c r="AJ12" s="202">
        <v>2554</v>
      </c>
      <c r="AK12" s="202">
        <v>2736</v>
      </c>
      <c r="AL12" s="202">
        <v>2919</v>
      </c>
      <c r="AM12" s="202">
        <v>3101</v>
      </c>
      <c r="AN12" s="202">
        <v>3284</v>
      </c>
      <c r="AO12" s="202">
        <v>3466</v>
      </c>
      <c r="AP12" s="202">
        <v>3649</v>
      </c>
      <c r="AQ12" s="202">
        <v>3831</v>
      </c>
      <c r="AR12" s="202">
        <v>4014</v>
      </c>
      <c r="AS12" s="202">
        <v>4196</v>
      </c>
      <c r="AT12" s="202">
        <v>4379</v>
      </c>
      <c r="AU12" s="202">
        <v>4561</v>
      </c>
      <c r="AV12" s="202">
        <v>4744</v>
      </c>
      <c r="AW12" s="202">
        <v>4926</v>
      </c>
      <c r="AX12" s="202">
        <v>5109</v>
      </c>
      <c r="AY12" s="202">
        <v>5291</v>
      </c>
      <c r="AZ12" s="202">
        <v>5474</v>
      </c>
      <c r="BG12" s="132"/>
      <c r="BH12" s="80"/>
      <c r="BI12" s="80"/>
      <c r="BR12" s="82"/>
      <c r="BS12" s="82"/>
    </row>
    <row r="13" spans="1:71" ht="12.75" customHeight="1">
      <c r="A13" s="10"/>
      <c r="B13" s="13"/>
      <c r="C13" s="6"/>
      <c r="D13" s="66" t="s">
        <v>114</v>
      </c>
      <c r="E13" s="77"/>
      <c r="F13" s="185" t="s">
        <v>111</v>
      </c>
      <c r="G13" s="164"/>
      <c r="H13" s="165"/>
      <c r="I13" s="165"/>
      <c r="J13" s="165"/>
      <c r="K13" s="165"/>
      <c r="L13" s="166"/>
      <c r="M13" s="146" t="str">
        <f ca="1">IF(V1=1,"Selling Your Payments to West Coast Equity","")</f>
        <v/>
      </c>
      <c r="N13" s="146"/>
      <c r="O13" s="146"/>
      <c r="P13" s="146"/>
      <c r="Q13" s="44"/>
      <c r="R13" s="199"/>
      <c r="S13" s="217" t="b">
        <f ca="1">AND(H16&lt;S3,H16&gt;0)</f>
        <v>0</v>
      </c>
      <c r="T13" s="200" t="b">
        <f ca="1">AND(H16&gt;S3,H16&gt;0,H16&lt;S3+61)</f>
        <v>0</v>
      </c>
      <c r="V13" s="202" t="s">
        <v>98</v>
      </c>
      <c r="W13" s="202">
        <f>SUM(W12+32)</f>
        <v>213</v>
      </c>
      <c r="X13" s="202">
        <f>SUM(X12+33)</f>
        <v>397</v>
      </c>
      <c r="Y13" s="202">
        <f>SUM(Y12+35)</f>
        <v>581</v>
      </c>
      <c r="Z13" s="202">
        <f t="shared" ref="Z13:AB13" si="46">SUM(Z12+40)</f>
        <v>769</v>
      </c>
      <c r="AA13" s="202">
        <f t="shared" si="46"/>
        <v>951</v>
      </c>
      <c r="AB13" s="202">
        <f t="shared" si="46"/>
        <v>1134</v>
      </c>
      <c r="AC13" s="202">
        <f>SUM(AC12+45)</f>
        <v>1321</v>
      </c>
      <c r="AD13" s="202">
        <f>SUM(AD12+45)</f>
        <v>1504</v>
      </c>
      <c r="AE13" s="202">
        <f>SUM(AE12+45)</f>
        <v>1686</v>
      </c>
      <c r="AF13" s="202">
        <f>SUM(AF12+45)</f>
        <v>1869</v>
      </c>
      <c r="AG13" s="202">
        <f t="shared" ref="AG13:AQ13" si="47">SUM(AG12+45)</f>
        <v>2051</v>
      </c>
      <c r="AH13" s="202">
        <f t="shared" si="47"/>
        <v>2234</v>
      </c>
      <c r="AI13" s="202">
        <f t="shared" si="47"/>
        <v>2416</v>
      </c>
      <c r="AJ13" s="202">
        <f t="shared" si="47"/>
        <v>2599</v>
      </c>
      <c r="AK13" s="202">
        <f t="shared" si="47"/>
        <v>2781</v>
      </c>
      <c r="AL13" s="202">
        <f t="shared" si="47"/>
        <v>2964</v>
      </c>
      <c r="AM13" s="202">
        <f t="shared" si="47"/>
        <v>3146</v>
      </c>
      <c r="AN13" s="202">
        <f t="shared" si="47"/>
        <v>3329</v>
      </c>
      <c r="AO13" s="202">
        <f t="shared" si="47"/>
        <v>3511</v>
      </c>
      <c r="AP13" s="202">
        <f t="shared" si="47"/>
        <v>3694</v>
      </c>
      <c r="AQ13" s="202">
        <f t="shared" si="47"/>
        <v>3876</v>
      </c>
      <c r="AR13" s="202">
        <f t="shared" ref="AR13" si="48">SUM(AR12+45)</f>
        <v>4059</v>
      </c>
      <c r="AS13" s="202">
        <f t="shared" ref="AS13" si="49">SUM(AS12+45)</f>
        <v>4241</v>
      </c>
      <c r="AT13" s="202">
        <f t="shared" ref="AT13" si="50">SUM(AT12+45)</f>
        <v>4424</v>
      </c>
      <c r="AU13" s="202">
        <f t="shared" ref="AU13" si="51">SUM(AU12+45)</f>
        <v>4606</v>
      </c>
      <c r="AV13" s="202">
        <f t="shared" ref="AV13" si="52">SUM(AV12+45)</f>
        <v>4789</v>
      </c>
      <c r="AW13" s="202">
        <f t="shared" ref="AW13" si="53">SUM(AW12+45)</f>
        <v>4971</v>
      </c>
      <c r="AX13" s="202">
        <f t="shared" ref="AX13" si="54">SUM(AX12+45)</f>
        <v>5154</v>
      </c>
      <c r="AY13" s="202">
        <f t="shared" ref="AY13" si="55">SUM(AY12+45)</f>
        <v>5336</v>
      </c>
      <c r="AZ13" s="202">
        <f t="shared" ref="AZ13" si="56">SUM(AZ12+45)</f>
        <v>5519</v>
      </c>
      <c r="BG13" s="132"/>
      <c r="BH13" s="80"/>
      <c r="BI13" s="80"/>
      <c r="BR13" s="82"/>
      <c r="BS13" s="82"/>
    </row>
    <row r="14" spans="1:71" ht="12.75" customHeight="1">
      <c r="A14" s="10"/>
      <c r="B14" s="13"/>
      <c r="C14" s="13"/>
      <c r="D14" s="65" t="s">
        <v>115</v>
      </c>
      <c r="E14" s="118"/>
      <c r="F14" s="186"/>
      <c r="G14" s="167"/>
      <c r="H14" s="168"/>
      <c r="I14" s="168"/>
      <c r="J14" s="168"/>
      <c r="K14" s="168"/>
      <c r="L14" s="169"/>
      <c r="M14" s="146"/>
      <c r="N14" s="146"/>
      <c r="O14" s="146"/>
      <c r="P14" s="146"/>
      <c r="Q14" s="44"/>
      <c r="R14" s="199"/>
      <c r="S14" s="217" t="b">
        <f ca="1">AND(I16&lt;S3,I16&gt;0)</f>
        <v>0</v>
      </c>
      <c r="T14" s="200" t="b">
        <f ca="1">AND(I16&gt;S3,I16&gt;0,I16&lt;S3+61)</f>
        <v>0</v>
      </c>
      <c r="U14" s="207"/>
      <c r="V14" s="202"/>
      <c r="W14" s="202" t="b">
        <f ca="1">AND(S1&gt;W12,S1&lt;W13,BF23&gt;W12,BF23&lt;W13)</f>
        <v>0</v>
      </c>
      <c r="X14" s="202" t="b">
        <f ca="1">AND(S1&gt;X12,S1&lt;X13,BF23&gt;X12,BF23&lt;X13)</f>
        <v>0</v>
      </c>
      <c r="Y14" s="202" t="b">
        <f ca="1">AND(S1&gt;Y12,S1&lt;Y13,BF23&gt;Y12,BF23&lt;Y13)</f>
        <v>0</v>
      </c>
      <c r="Z14" s="202" t="b">
        <f ca="1">AND(S1&gt;Z12,S1&lt;Z13,BF23&gt;Z12,BF23&lt;Z13)</f>
        <v>0</v>
      </c>
      <c r="AA14" s="202" t="b">
        <f ca="1">AND(S1&gt;AA12,S1&lt;AA13,BF23&gt;AA12,BF23&lt;AA13)</f>
        <v>0</v>
      </c>
      <c r="AB14" s="202" t="b">
        <f ca="1">AND(S1&gt;AB12,S1&lt;AB13,BF23&gt;AB12,BF23&lt;AB13)</f>
        <v>0</v>
      </c>
      <c r="AC14" s="202" t="b">
        <f ca="1">AND(S1&gt;AC12,S1&lt;AC13,BF23&gt;AC12,BF23&lt;AC13)</f>
        <v>0</v>
      </c>
      <c r="AD14" s="202" t="b">
        <f ca="1">AND(S1&gt;AD12,S1&lt;AD13,BF23&gt;AD12,BF23&lt;AD13)</f>
        <v>0</v>
      </c>
      <c r="AE14" s="202" t="b">
        <f ca="1">AND(S1&gt;AE12,S1&lt;AE13,BF23&gt;AE12,BF23&lt;AE13)</f>
        <v>0</v>
      </c>
      <c r="AF14" s="202" t="b">
        <f ca="1">AND(S1&gt;AF12,S1&lt;AF13,BF23&gt;AF12,BF23&lt;AF13)</f>
        <v>0</v>
      </c>
      <c r="AG14" s="202" t="b">
        <f ca="1">AND(S1&gt;AG12,S1&lt;AG13,BF23&gt;AG12,BF23&lt;AG13)</f>
        <v>0</v>
      </c>
      <c r="AH14" s="202" t="b">
        <f ca="1">AND(S1&gt;AH12,S1&lt;AH13,BF23&gt;AH12,BF23&lt;AH13)</f>
        <v>0</v>
      </c>
      <c r="AI14" s="202" t="b">
        <f ca="1">AND(S1&gt;AI12,S1&lt;AI13,BF23&gt;AI12,BF23&lt;AI13)</f>
        <v>0</v>
      </c>
      <c r="AJ14" s="202" t="b">
        <f ca="1">AND(S1&gt;AJ12,S1&lt;AJ13,BF23&gt;AJ12,BF23&lt;AJ13)</f>
        <v>0</v>
      </c>
      <c r="AK14" s="202" t="b">
        <f ca="1">AND(S1&gt;AK12,S1&lt;AK13,BF23&gt;AK12,BF23&lt;AK13)</f>
        <v>0</v>
      </c>
      <c r="AL14" s="202" t="b">
        <f ca="1">AND(S1&gt;AL12,S1&lt;AL13,BF23&gt;AL12,BF23&lt;AL13)</f>
        <v>0</v>
      </c>
      <c r="AM14" s="202" t="b">
        <f ca="1">AND(S1&gt;AM12,S1&lt;AM13,BF23&gt;AM12,BF23&lt;AM13)</f>
        <v>0</v>
      </c>
      <c r="AN14" s="202" t="b">
        <f ca="1">AND(S1&gt;AN12,S1&lt;AN13,BF23&gt;AN12,BF23&lt;AN13)</f>
        <v>0</v>
      </c>
      <c r="AO14" s="202" t="b">
        <f ca="1">AND(S1&gt;AO12,S1&lt;AO13,BF23&gt;AO12,BF23&lt;AO13)</f>
        <v>0</v>
      </c>
      <c r="AP14" s="202" t="b">
        <f ca="1">AND(S1&gt;AP12,S1&lt;AP13,BF23&gt;AP12,BF23&lt;AP13)</f>
        <v>0</v>
      </c>
      <c r="AQ14" s="202" t="b">
        <f ca="1">AND(S1&gt;AQ12,S1&lt;AQ13,BF23&gt;AQ12,BF23&lt;AQ13)</f>
        <v>0</v>
      </c>
      <c r="AR14" s="202" t="b">
        <f ca="1">AND(S1&gt;AR12,S1&lt;AR13,BF23&gt;AR12,BF23&lt;AR13)</f>
        <v>0</v>
      </c>
      <c r="AS14" s="202" t="b">
        <f ca="1">AND(S1&gt;AS12,S1&lt;AS13,BF23&gt;AS12,BF23&lt;AS13)</f>
        <v>0</v>
      </c>
      <c r="AT14" s="202" t="b">
        <f ca="1">AND(S1&gt;AT12,S1&lt;AT13,BF23&gt;AT12,BF23&lt;AT13)</f>
        <v>0</v>
      </c>
      <c r="AU14" s="202" t="b">
        <f ca="1">AND(S1&gt;AU12,S1&lt;AU13,BF23&gt;AU12,BF23&lt;AU13)</f>
        <v>0</v>
      </c>
      <c r="AV14" s="202" t="b">
        <f ca="1">AND(S1&gt;AV12,S1&lt;AV13,BF23&gt;AV12,BF23&lt;AV13)</f>
        <v>0</v>
      </c>
      <c r="AW14" s="202" t="b">
        <f ca="1">AND(S1&gt;AW12,S1&lt;AW13,BF23&gt;AW12,BF23&lt;AW13)</f>
        <v>0</v>
      </c>
      <c r="AX14" s="202" t="b">
        <f ca="1">AND(S1&gt;AX12,S1&lt;AX13,BF23&gt;AX12,BF23&lt;AX13)</f>
        <v>0</v>
      </c>
      <c r="AY14" s="202" t="b">
        <f ca="1">AND(S1&gt;AY12,S1&lt;AY13,BF23&gt;AY12,BF23&lt;AY13)</f>
        <v>0</v>
      </c>
      <c r="AZ14" s="202" t="b">
        <f ca="1">AND(S1&gt;AZ12,S1&lt;AZ13,BF23&gt;AZ12,BF23&lt;AZ13)</f>
        <v>0</v>
      </c>
      <c r="BG14" s="81"/>
      <c r="BH14" s="80"/>
      <c r="BI14" s="80"/>
      <c r="BR14" s="82"/>
      <c r="BS14" s="82"/>
    </row>
    <row r="15" spans="1:71" ht="12.75" customHeight="1">
      <c r="A15" s="10"/>
      <c r="B15" s="13"/>
      <c r="C15" s="13"/>
      <c r="D15" s="65" t="s">
        <v>119</v>
      </c>
      <c r="E15" s="187"/>
      <c r="F15" s="188"/>
      <c r="G15" s="170"/>
      <c r="H15" s="171"/>
      <c r="I15" s="171"/>
      <c r="J15" s="171"/>
      <c r="K15" s="171"/>
      <c r="L15" s="172"/>
      <c r="M15" s="136" t="str">
        <f ca="1">IF(V1=1,V19,"")</f>
        <v/>
      </c>
      <c r="N15" s="136"/>
      <c r="O15" s="136"/>
      <c r="P15" s="136"/>
      <c r="Q15" s="44"/>
      <c r="R15" s="198"/>
      <c r="S15" s="217" t="b">
        <f ca="1">AND(J16&lt;S3,J16&gt;0)</f>
        <v>0</v>
      </c>
      <c r="T15" s="200" t="b">
        <f ca="1">AND(J16&gt;S3,J16&gt;0,J16&lt;S3+61)</f>
        <v>0</v>
      </c>
      <c r="U15" s="207"/>
      <c r="V15" s="202">
        <f ca="1">SUM(W15:AZ15)</f>
        <v>0</v>
      </c>
      <c r="W15" s="202">
        <f ca="1">IF(W14,W2+W3+W4+W5+W6,0)</f>
        <v>0</v>
      </c>
      <c r="X15" s="202">
        <f t="shared" ref="X15:AA15" ca="1" si="57">IF(X14,X2+X3+X4+X5+X6,0)</f>
        <v>0</v>
      </c>
      <c r="Y15" s="202">
        <f t="shared" ca="1" si="57"/>
        <v>0</v>
      </c>
      <c r="Z15" s="202">
        <f t="shared" ca="1" si="57"/>
        <v>0</v>
      </c>
      <c r="AA15" s="202">
        <f t="shared" ca="1" si="57"/>
        <v>0</v>
      </c>
      <c r="AB15" s="202">
        <f t="shared" ref="AB15" ca="1" si="58">IF(AB14,AB2+AB3+AB4+AB5+AB6,0)</f>
        <v>0</v>
      </c>
      <c r="AC15" s="202">
        <f t="shared" ref="AC15" ca="1" si="59">IF(AC14,AC2+AC3+AC4+AC5+AC6,0)</f>
        <v>0</v>
      </c>
      <c r="AD15" s="202">
        <f t="shared" ref="AD15" ca="1" si="60">IF(AD14,AD2+AD3+AD4+AD5+AD6,0)</f>
        <v>0</v>
      </c>
      <c r="AE15" s="202">
        <f t="shared" ref="AE15" ca="1" si="61">IF(AE14,AE2+AE3+AE4+AE5+AE6,0)</f>
        <v>0</v>
      </c>
      <c r="AF15" s="202">
        <f t="shared" ref="AF15" ca="1" si="62">IF(AF14,AF2+AF3+AF4+AF5+AF6,0)</f>
        <v>0</v>
      </c>
      <c r="AG15" s="202">
        <f t="shared" ref="AG15" ca="1" si="63">IF(AG14,AG2+AG3+AG4+AG5+AG6,0)</f>
        <v>0</v>
      </c>
      <c r="AH15" s="202">
        <f t="shared" ref="AH15" ca="1" si="64">IF(AH14,AH2+AH3+AH4+AH5+AH6,0)</f>
        <v>0</v>
      </c>
      <c r="AI15" s="202">
        <f t="shared" ref="AI15" ca="1" si="65">IF(AI14,AI2+AI3+AI4+AI5+AI6,0)</f>
        <v>0</v>
      </c>
      <c r="AJ15" s="202">
        <f t="shared" ref="AJ15" ca="1" si="66">IF(AJ14,AJ2+AJ3+AJ4+AJ5+AJ6,0)</f>
        <v>0</v>
      </c>
      <c r="AK15" s="202">
        <f t="shared" ref="AK15" ca="1" si="67">IF(AK14,AK2+AK3+AK4+AK5+AK6,0)</f>
        <v>0</v>
      </c>
      <c r="AL15" s="202">
        <f t="shared" ref="AL15" ca="1" si="68">IF(AL14,AL2+AL3+AL4+AL5+AL6,0)</f>
        <v>0</v>
      </c>
      <c r="AM15" s="202">
        <f t="shared" ref="AM15" ca="1" si="69">IF(AM14,AM2+AM3+AM4+AM5+AM6,0)</f>
        <v>0</v>
      </c>
      <c r="AN15" s="202">
        <f t="shared" ref="AN15" ca="1" si="70">IF(AN14,AN2+AN3+AN4+AN5+AN6,0)</f>
        <v>0</v>
      </c>
      <c r="AO15" s="202">
        <f t="shared" ref="AO15" ca="1" si="71">IF(AO14,AO2+AO3+AO4+AO5+AO6,0)</f>
        <v>0</v>
      </c>
      <c r="AP15" s="202">
        <f t="shared" ref="AP15" ca="1" si="72">IF(AP14,AP2+AP3+AP4+AP5+AP6,0)</f>
        <v>0</v>
      </c>
      <c r="AQ15" s="202">
        <f t="shared" ref="AQ15" ca="1" si="73">IF(AQ14,AQ2+AQ3+AQ4+AQ5+AQ6,0)</f>
        <v>0</v>
      </c>
      <c r="AR15" s="202">
        <f t="shared" ref="AR15" ca="1" si="74">IF(AR14,AR2+AR3+AR4+AR5+AR6,0)</f>
        <v>0</v>
      </c>
      <c r="AS15" s="202">
        <f t="shared" ref="AS15" ca="1" si="75">IF(AS14,AS2+AS3+AS4+AS5+AS6,0)</f>
        <v>0</v>
      </c>
      <c r="AT15" s="202">
        <f t="shared" ref="AT15" ca="1" si="76">IF(AT14,AT2+AT3+AT4+AT5+AT6,0)</f>
        <v>0</v>
      </c>
      <c r="AU15" s="202">
        <f t="shared" ref="AU15" ca="1" si="77">IF(AU14,AU2+AU3+AU4+AU5+AU6,0)</f>
        <v>0</v>
      </c>
      <c r="AV15" s="202">
        <f t="shared" ref="AV15" ca="1" si="78">IF(AV14,AV2+AV3+AV4+AV5+AV6,0)</f>
        <v>0</v>
      </c>
      <c r="AW15" s="202">
        <f t="shared" ref="AW15" ca="1" si="79">IF(AW14,AW2+AW3+AW4+AW5+AW6,0)</f>
        <v>0</v>
      </c>
      <c r="AX15" s="202">
        <f t="shared" ref="AX15" ca="1" si="80">IF(AX14,AX2+AX3+AX4+AX5+AX6,0)</f>
        <v>0</v>
      </c>
      <c r="AY15" s="202">
        <f t="shared" ref="AY15" ca="1" si="81">IF(AY14,AY2+AY3+AY4+AY5+AY6,0)</f>
        <v>0</v>
      </c>
      <c r="AZ15" s="202">
        <f t="shared" ref="AZ15" ca="1" si="82">IF(AZ14,AZ2+AZ3+AZ4+AZ5+AZ6,0)</f>
        <v>0</v>
      </c>
      <c r="BG15" s="81"/>
      <c r="BH15" s="80"/>
      <c r="BI15" s="80"/>
      <c r="BR15" s="82"/>
      <c r="BS15" s="82"/>
    </row>
    <row r="16" spans="1:71" ht="12.75" customHeight="1">
      <c r="A16" s="10"/>
      <c r="B16" s="22"/>
      <c r="C16" s="23"/>
      <c r="D16" s="66" t="s">
        <v>116</v>
      </c>
      <c r="E16" s="119"/>
      <c r="F16" s="65" t="s">
        <v>117</v>
      </c>
      <c r="G16" s="121"/>
      <c r="H16" s="78"/>
      <c r="I16" s="79"/>
      <c r="J16" s="78"/>
      <c r="K16" s="24"/>
      <c r="L16" s="24"/>
      <c r="M16" s="136"/>
      <c r="N16" s="136"/>
      <c r="O16" s="136"/>
      <c r="P16" s="136"/>
      <c r="Q16" s="44"/>
      <c r="R16" s="199">
        <f>SUM(E13)</f>
        <v>0</v>
      </c>
      <c r="S16" s="217" t="str">
        <f ca="1">IF(S12+S13+S14+S15&gt;0,"EVENT PAST DUE!     ","")</f>
        <v/>
      </c>
      <c r="T16" s="218" t="str">
        <f ca="1">IF(T12+T13+T14+T15&gt;0,"EVENT COMING DUE","")</f>
        <v/>
      </c>
      <c r="U16" s="207"/>
      <c r="V16" s="202" t="str">
        <f ca="1">CONCATENATE(W16,X16,Y16,Z16,AA16,AB16,AC16,AD16,AE16,AF16,AG16,AH16,AI16,AJ16,AK16,AL16,AM16,AN16,AO16,AP16,AQ16,AR16,AS16,AT16,AU16,AV16,AW16,AX16,AY16,AZ16)</f>
        <v/>
      </c>
      <c r="W16" s="207" t="str">
        <f ca="1">IF(W14,W11,"")</f>
        <v/>
      </c>
      <c r="X16" s="207" t="str">
        <f t="shared" ref="X16:AZ16" ca="1" si="83">IF(X14,X11,"")</f>
        <v/>
      </c>
      <c r="Y16" s="207" t="str">
        <f t="shared" ca="1" si="83"/>
        <v/>
      </c>
      <c r="Z16" s="207" t="str">
        <f t="shared" ca="1" si="83"/>
        <v/>
      </c>
      <c r="AA16" s="207" t="str">
        <f t="shared" ca="1" si="83"/>
        <v/>
      </c>
      <c r="AB16" s="207" t="str">
        <f t="shared" ca="1" si="83"/>
        <v/>
      </c>
      <c r="AC16" s="207" t="str">
        <f t="shared" ca="1" si="83"/>
        <v/>
      </c>
      <c r="AD16" s="207" t="str">
        <f t="shared" ca="1" si="83"/>
        <v/>
      </c>
      <c r="AE16" s="207" t="str">
        <f t="shared" ca="1" si="83"/>
        <v/>
      </c>
      <c r="AF16" s="207" t="str">
        <f t="shared" ca="1" si="83"/>
        <v/>
      </c>
      <c r="AG16" s="207" t="str">
        <f t="shared" ca="1" si="83"/>
        <v/>
      </c>
      <c r="AH16" s="207" t="str">
        <f t="shared" ca="1" si="83"/>
        <v/>
      </c>
      <c r="AI16" s="207" t="str">
        <f t="shared" ca="1" si="83"/>
        <v/>
      </c>
      <c r="AJ16" s="207" t="str">
        <f t="shared" ca="1" si="83"/>
        <v/>
      </c>
      <c r="AK16" s="207" t="str">
        <f t="shared" ca="1" si="83"/>
        <v/>
      </c>
      <c r="AL16" s="207" t="str">
        <f t="shared" ca="1" si="83"/>
        <v/>
      </c>
      <c r="AM16" s="207" t="str">
        <f t="shared" ca="1" si="83"/>
        <v/>
      </c>
      <c r="AN16" s="207" t="str">
        <f t="shared" ca="1" si="83"/>
        <v/>
      </c>
      <c r="AO16" s="207" t="str">
        <f t="shared" ca="1" si="83"/>
        <v/>
      </c>
      <c r="AP16" s="207" t="str">
        <f t="shared" ca="1" si="83"/>
        <v/>
      </c>
      <c r="AQ16" s="207" t="str">
        <f t="shared" ca="1" si="83"/>
        <v/>
      </c>
      <c r="AR16" s="207" t="str">
        <f t="shared" ca="1" si="83"/>
        <v/>
      </c>
      <c r="AS16" s="207" t="str">
        <f t="shared" ca="1" si="83"/>
        <v/>
      </c>
      <c r="AT16" s="207" t="str">
        <f t="shared" ca="1" si="83"/>
        <v/>
      </c>
      <c r="AU16" s="207" t="str">
        <f t="shared" ca="1" si="83"/>
        <v/>
      </c>
      <c r="AV16" s="207" t="str">
        <f t="shared" ca="1" si="83"/>
        <v/>
      </c>
      <c r="AW16" s="207" t="str">
        <f t="shared" ca="1" si="83"/>
        <v/>
      </c>
      <c r="AX16" s="207" t="str">
        <f t="shared" ca="1" si="83"/>
        <v/>
      </c>
      <c r="AY16" s="207" t="str">
        <f t="shared" ca="1" si="83"/>
        <v/>
      </c>
      <c r="AZ16" s="207" t="str">
        <f t="shared" ca="1" si="83"/>
        <v/>
      </c>
      <c r="BG16" s="81"/>
      <c r="BH16" s="80"/>
      <c r="BI16" s="80"/>
      <c r="BR16" s="82"/>
      <c r="BS16" s="82"/>
    </row>
    <row r="17" spans="1:74" ht="4.5" customHeight="1">
      <c r="A17" s="21"/>
      <c r="B17" s="21"/>
      <c r="C17" s="23"/>
      <c r="D17" s="50"/>
      <c r="E17" s="28"/>
      <c r="F17" s="25"/>
      <c r="G17" s="153"/>
      <c r="H17" s="153"/>
      <c r="I17" s="153"/>
      <c r="J17" s="154"/>
      <c r="K17" s="24"/>
      <c r="L17" s="24"/>
      <c r="M17" s="136"/>
      <c r="N17" s="136"/>
      <c r="O17" s="136"/>
      <c r="P17" s="136"/>
      <c r="Q17" s="44"/>
      <c r="R17" s="199">
        <f>SUM(E16)</f>
        <v>0</v>
      </c>
      <c r="S17" s="198" t="b">
        <f ca="1">IF(R19&lt;=0,TRUE,FALSE)</f>
        <v>0</v>
      </c>
      <c r="T17" s="207" t="str">
        <f ca="1">IF(S18=TRUE,"Final Loan Payment is Due within One Year, Some states require you to provide the Borrower Notice at Specific Periods BEFORE Loan comes due.","")</f>
        <v/>
      </c>
      <c r="U17" s="207"/>
      <c r="V17" s="219">
        <f ca="1">SUM(W17:AZ17)</f>
        <v>0</v>
      </c>
      <c r="W17" s="212">
        <f ca="1">IF(W14,E$13+W13,0)</f>
        <v>0</v>
      </c>
      <c r="X17" s="212">
        <f ca="1">IF(X14,E$13+X13,0)</f>
        <v>0</v>
      </c>
      <c r="Y17" s="212">
        <f ca="1">IF(Y14,E$13+Y13,0)</f>
        <v>0</v>
      </c>
      <c r="Z17" s="212">
        <f ca="1">IF(Z14,E13+Z13,0)</f>
        <v>0</v>
      </c>
      <c r="AA17" s="212">
        <f ca="1">IF(AA14,E13+AA13,0)</f>
        <v>0</v>
      </c>
      <c r="AB17" s="212">
        <f ca="1">IF(AB14,E13+AB13,0)</f>
        <v>0</v>
      </c>
      <c r="AC17" s="212">
        <f ca="1">IF(AC14,E13+AC13,0)</f>
        <v>0</v>
      </c>
      <c r="AD17" s="212">
        <f ca="1">IF(AD14,E13+AD13,0)</f>
        <v>0</v>
      </c>
      <c r="AE17" s="212">
        <f ca="1">IF(AE14,E13+AE13,0)</f>
        <v>0</v>
      </c>
      <c r="AF17" s="212">
        <f ca="1">IF(AF14,E13+AF13,0)</f>
        <v>0</v>
      </c>
      <c r="AG17" s="212">
        <f ca="1">IF(AG14,E13+AG13,0)</f>
        <v>0</v>
      </c>
      <c r="AH17" s="212">
        <f ca="1">IF(AH14,E13+AH13,0)</f>
        <v>0</v>
      </c>
      <c r="AI17" s="212">
        <f ca="1">IF(AI14,E13+AI13,0)</f>
        <v>0</v>
      </c>
      <c r="AJ17" s="212">
        <f ca="1">IF(AJ14,E13+AJ13,0)</f>
        <v>0</v>
      </c>
      <c r="AK17" s="212">
        <f ca="1">IF(AK14,E13+AK13,0)</f>
        <v>0</v>
      </c>
      <c r="AL17" s="212">
        <f ca="1">IF(AL14,E13+AL13,0)</f>
        <v>0</v>
      </c>
      <c r="AM17" s="212">
        <f ca="1">IF(AM14,E13+AM13,0)</f>
        <v>0</v>
      </c>
      <c r="AN17" s="212">
        <f ca="1">IF(AN14,E13+AN13,0)</f>
        <v>0</v>
      </c>
      <c r="AO17" s="212">
        <f ca="1">IF(AO14,E13+AO13,0)</f>
        <v>0</v>
      </c>
      <c r="AP17" s="212">
        <f ca="1">IF(AP14,E13+AP13,0)</f>
        <v>0</v>
      </c>
      <c r="AQ17" s="212">
        <f ca="1">IF(AQ14,E13+AQ13,0)</f>
        <v>0</v>
      </c>
      <c r="AR17" s="212">
        <f ca="1">IF(AR14,E13+AR13,0)</f>
        <v>0</v>
      </c>
      <c r="AS17" s="212">
        <f ca="1">IF(AS14,E13+AS13,0)</f>
        <v>0</v>
      </c>
      <c r="AT17" s="212">
        <f ca="1">IF(AT14,E13+AT13,0)</f>
        <v>0</v>
      </c>
      <c r="AU17" s="212">
        <f ca="1">IF(AU14,E13+AU13,0)</f>
        <v>0</v>
      </c>
      <c r="AV17" s="212">
        <f ca="1">IF(AV14,E13+AV13,0)</f>
        <v>0</v>
      </c>
      <c r="AW17" s="212">
        <f ca="1">IF(AW14,E13+AW13,0)</f>
        <v>0</v>
      </c>
      <c r="AX17" s="212">
        <f ca="1">IF(AX14,E13+AX13,0)</f>
        <v>0</v>
      </c>
      <c r="AY17" s="212">
        <f ca="1">IF(AY14,E13+AY13,0)</f>
        <v>0</v>
      </c>
      <c r="AZ17" s="212">
        <f ca="1">IF(AZ14,E13+AZ13,0)</f>
        <v>0</v>
      </c>
      <c r="BG17" s="81"/>
      <c r="BH17" s="80"/>
      <c r="BI17" s="80"/>
      <c r="BR17" s="82"/>
      <c r="BS17" s="82"/>
    </row>
    <row r="18" spans="1:74" ht="12" customHeight="1">
      <c r="A18" s="156" t="str">
        <f ca="1">CONCATENATE(T20)</f>
        <v/>
      </c>
      <c r="B18" s="156"/>
      <c r="C18" s="156"/>
      <c r="D18" s="156"/>
      <c r="E18" s="156"/>
      <c r="F18" s="156"/>
      <c r="G18" s="156"/>
      <c r="H18" s="156"/>
      <c r="I18" s="156"/>
      <c r="J18" s="156"/>
      <c r="K18" s="156"/>
      <c r="L18" s="156"/>
      <c r="M18" s="144" t="str">
        <f ca="1">IF(V1=1,V20,"")</f>
        <v/>
      </c>
      <c r="N18" s="144"/>
      <c r="O18" s="144"/>
      <c r="P18" s="144"/>
      <c r="R18" s="199">
        <f>IF(E16="",99999,R17)</f>
        <v>99999</v>
      </c>
      <c r="S18" s="198" t="b">
        <f ca="1">AND(R19&lt;366,R19&gt;190)</f>
        <v>0</v>
      </c>
      <c r="T18" s="207" t="str">
        <f ca="1">IF(S19,S21,"")</f>
        <v/>
      </c>
      <c r="U18" s="207"/>
      <c r="V18" s="220" t="str">
        <f ca="1">CONCATENATE("Receive an Extra $",V15)</f>
        <v>Receive an Extra $0</v>
      </c>
      <c r="W18" s="207">
        <f ca="1">MONTH(V17)</f>
        <v>1</v>
      </c>
      <c r="X18" s="207" t="str">
        <f ca="1">IF(W18=1,"January","")</f>
        <v>January</v>
      </c>
      <c r="Y18" s="207" t="str">
        <f ca="1">IF(W18=2,"February","")</f>
        <v/>
      </c>
      <c r="Z18" s="207" t="str">
        <f ca="1">IF(W18=3,"March","")</f>
        <v/>
      </c>
      <c r="AA18" s="207" t="str">
        <f ca="1">IF(W18=4,"April","")</f>
        <v/>
      </c>
      <c r="AB18" s="207" t="str">
        <f ca="1">IF(W18=5,"May","")</f>
        <v/>
      </c>
      <c r="AC18" s="207" t="str">
        <f ca="1">IF(W18=6,"June","")</f>
        <v/>
      </c>
      <c r="AD18" s="207" t="str">
        <f ca="1">IF(W18=7,"July","")</f>
        <v/>
      </c>
      <c r="AE18" s="207" t="str">
        <f ca="1">IF(W18=8,"August","")</f>
        <v/>
      </c>
      <c r="AF18" s="207" t="str">
        <f ca="1">IF(W18=9,"September","")</f>
        <v/>
      </c>
      <c r="AG18" s="207" t="str">
        <f ca="1">IF(W18=10,"October","")</f>
        <v/>
      </c>
      <c r="AH18" s="207" t="str">
        <f ca="1">IF(W18=11,"November","")</f>
        <v/>
      </c>
      <c r="AI18" s="207" t="str">
        <f ca="1">IF(W18=12,"December","")</f>
        <v/>
      </c>
      <c r="AJ18" s="199"/>
      <c r="AK18" s="221"/>
      <c r="AL18" s="199"/>
      <c r="AM18" s="198"/>
      <c r="AN18" s="198"/>
      <c r="AO18" s="198"/>
      <c r="AP18" s="198"/>
      <c r="AQ18" s="198"/>
      <c r="AR18" s="198"/>
      <c r="AS18" s="198"/>
      <c r="AT18" s="198"/>
      <c r="AU18" s="198"/>
      <c r="AV18" s="198"/>
      <c r="AW18" s="198"/>
      <c r="AX18" s="198"/>
      <c r="AY18" s="198"/>
      <c r="AZ18" s="198"/>
      <c r="BA18" s="198"/>
      <c r="BB18" s="198"/>
    </row>
    <row r="19" spans="1:74" ht="12" customHeight="1">
      <c r="A19" s="143" t="s">
        <v>43</v>
      </c>
      <c r="B19" s="143"/>
      <c r="C19" s="143"/>
      <c r="D19" s="124"/>
      <c r="E19" s="155" t="str">
        <f ca="1">CONCATENATE(T21)</f>
        <v/>
      </c>
      <c r="F19" s="155"/>
      <c r="G19" s="155"/>
      <c r="H19" s="155"/>
      <c r="I19" s="155"/>
      <c r="J19" s="155"/>
      <c r="K19" s="155"/>
      <c r="L19" s="6"/>
      <c r="M19" s="144"/>
      <c r="N19" s="144"/>
      <c r="O19" s="144"/>
      <c r="P19" s="144"/>
      <c r="R19" s="199">
        <f ca="1">SUM(R18-S3+R20)</f>
        <v>68283</v>
      </c>
      <c r="S19" s="198" t="b">
        <f ca="1">AND(R19&lt;191,R19&gt;0)</f>
        <v>0</v>
      </c>
      <c r="T19" s="207" t="str">
        <f ca="1">IF(R19&lt;=0,"     Final Loan Payment is past due","")</f>
        <v/>
      </c>
      <c r="U19" s="207"/>
      <c r="V19" s="222" t="str">
        <f ca="1">CONCATENATE("We will pay you an additional $",V15," bonus above our quoted price for your note!")</f>
        <v>We will pay you an additional $0 bonus above our quoted price for your note!</v>
      </c>
      <c r="W19" s="201"/>
      <c r="X19" s="207">
        <f ca="1">DAY(V17)</f>
        <v>0</v>
      </c>
      <c r="Y19" s="207">
        <f ca="1">YEAR(V17)</f>
        <v>1900</v>
      </c>
      <c r="Z19" s="223"/>
      <c r="AA19" s="199"/>
      <c r="AB19" s="199"/>
      <c r="AC19" s="199"/>
      <c r="AD19" s="199"/>
      <c r="AE19" s="199"/>
      <c r="AF19" s="199"/>
      <c r="AG19" s="198"/>
      <c r="AH19" s="198"/>
      <c r="AI19" s="199"/>
      <c r="AJ19" s="199"/>
      <c r="AK19" s="221"/>
      <c r="AL19" s="198"/>
      <c r="AM19" s="198"/>
      <c r="AN19" s="198"/>
      <c r="AO19" s="198"/>
      <c r="AP19" s="198"/>
      <c r="AQ19" s="198"/>
      <c r="AR19" s="198"/>
      <c r="AS19" s="198"/>
      <c r="AT19" s="198"/>
      <c r="AU19" s="198"/>
      <c r="AV19" s="198"/>
      <c r="AW19" s="198"/>
      <c r="AX19" s="198"/>
      <c r="AY19" s="198"/>
      <c r="AZ19" s="198"/>
      <c r="BA19" s="198"/>
      <c r="BI19" s="83"/>
    </row>
    <row r="20" spans="1:74" ht="13.5" customHeight="1">
      <c r="A20" s="159" t="s">
        <v>124</v>
      </c>
      <c r="B20" s="159"/>
      <c r="C20" s="159"/>
      <c r="D20" s="26"/>
      <c r="E20" s="183" t="str">
        <f ca="1">IF(BD7,"Remember to send a 1098 to your borrower","")</f>
        <v/>
      </c>
      <c r="F20" s="183"/>
      <c r="G20" s="183"/>
      <c r="H20" s="183"/>
      <c r="I20" s="27"/>
      <c r="J20" s="28"/>
      <c r="K20" s="29"/>
      <c r="L20" s="16"/>
      <c r="M20" s="195" t="str">
        <f ca="1">IF(V1=1,V22,"")</f>
        <v/>
      </c>
      <c r="N20" s="195"/>
      <c r="O20" s="195"/>
      <c r="P20" s="195"/>
      <c r="R20" s="198">
        <f>IF(BE24&gt;0,0,9999)</f>
        <v>9999</v>
      </c>
      <c r="S20" s="198" t="b">
        <f ca="1">IF(R19&lt;=0,TRUE,FALSE)</f>
        <v>0</v>
      </c>
      <c r="T20" s="207" t="str">
        <f ca="1">CONCATENATE(T17,T18,T19)</f>
        <v/>
      </c>
      <c r="U20" s="207"/>
      <c r="V20" s="224" t="str">
        <f ca="1">CONCATENATE("You must request your no obligation quote by ",X18,Y18,Z18,AA18,AB18,AC18,AD18,AE18,AF18,AG18,AH18,AI18," ",X19,", ",Y19)</f>
        <v>You must request your no obligation quote by January 0, 1900</v>
      </c>
      <c r="W20" s="207"/>
      <c r="X20" s="201"/>
      <c r="Y20" s="201"/>
      <c r="Z20" s="223"/>
      <c r="AA20" s="199"/>
      <c r="AB20" s="199"/>
      <c r="AC20" s="199"/>
      <c r="AD20" s="199"/>
      <c r="AE20" s="199"/>
      <c r="AF20" s="199"/>
      <c r="AG20" s="198"/>
      <c r="AH20" s="198"/>
      <c r="AI20" s="199"/>
      <c r="AJ20" s="199"/>
      <c r="AK20" s="199"/>
      <c r="AL20" s="199"/>
      <c r="AM20" s="198"/>
      <c r="AN20" s="198"/>
      <c r="AO20" s="198"/>
      <c r="AP20" s="198"/>
      <c r="AQ20" s="198"/>
      <c r="AR20" s="198"/>
      <c r="AS20" s="198"/>
      <c r="AT20" s="198"/>
      <c r="AU20" s="198"/>
      <c r="AV20" s="198"/>
      <c r="AW20" s="198"/>
      <c r="AX20" s="198"/>
      <c r="AY20" s="198"/>
      <c r="AZ20" s="198"/>
      <c r="BA20" s="198"/>
      <c r="BB20" s="198"/>
    </row>
    <row r="21" spans="1:74" ht="4.5" customHeight="1">
      <c r="A21" s="124"/>
      <c r="B21" s="124"/>
      <c r="C21" s="125"/>
      <c r="D21" s="126"/>
      <c r="E21" s="30"/>
      <c r="F21" s="124"/>
      <c r="G21" s="126"/>
      <c r="H21" s="25"/>
      <c r="I21" s="129"/>
      <c r="J21" s="130"/>
      <c r="K21" s="31"/>
      <c r="L21" s="31"/>
      <c r="M21" s="195"/>
      <c r="N21" s="195"/>
      <c r="O21" s="195"/>
      <c r="P21" s="195"/>
      <c r="R21" s="198"/>
      <c r="S21" s="207" t="str">
        <f ca="1">CONCATENATE("   Final Loan Payment is due in ",R19," days. Confirm borrower is notified timely if balloon payment due.")</f>
        <v xml:space="preserve">   Final Loan Payment is due in 68283 days. Confirm borrower is notified timely if balloon payment due.</v>
      </c>
      <c r="T21" s="198" t="str">
        <f ca="1">IF(S18+S19&gt;0,"          Use the Notification Requirements and Guidelines for the state the property is located.","")</f>
        <v/>
      </c>
      <c r="U21" s="198"/>
      <c r="V21" s="198" t="str">
        <f ca="1">CONCATENATE("Simply give us your code ",V16," at closing to claim your")</f>
        <v>Simply give us your code  at closing to claim your</v>
      </c>
      <c r="W21" s="198"/>
      <c r="X21" s="199"/>
      <c r="Y21" s="199"/>
      <c r="Z21" s="206"/>
      <c r="AA21" s="199"/>
      <c r="AB21" s="199"/>
      <c r="AC21" s="199"/>
      <c r="AD21" s="199"/>
      <c r="AE21" s="199"/>
      <c r="AF21" s="199"/>
      <c r="AG21" s="198"/>
      <c r="AH21" s="198"/>
      <c r="AI21" s="199"/>
      <c r="AJ21" s="225"/>
      <c r="AK21" s="199"/>
      <c r="AL21" s="199"/>
      <c r="AM21" s="198"/>
      <c r="AN21" s="198"/>
      <c r="AO21" s="198"/>
      <c r="AP21" s="198"/>
      <c r="AQ21" s="198"/>
      <c r="AR21" s="198"/>
      <c r="AS21" s="198"/>
      <c r="AT21" s="198"/>
      <c r="AU21" s="198"/>
      <c r="BC21" s="226"/>
      <c r="BD21" s="44"/>
      <c r="BE21" s="44"/>
      <c r="BF21" s="44"/>
      <c r="BG21" s="80"/>
      <c r="BH21" s="80"/>
      <c r="BI21" s="80"/>
      <c r="BN21" s="82"/>
      <c r="BO21" s="82"/>
      <c r="BP21" s="82"/>
      <c r="BQ21" s="82"/>
      <c r="BR21" s="82"/>
      <c r="BS21" s="82"/>
    </row>
    <row r="22" spans="1:74" s="45" customFormat="1" ht="7.5" customHeight="1">
      <c r="A22" s="158" t="str">
        <f>IF(S24&gt;0,"WARNING!","")</f>
        <v/>
      </c>
      <c r="B22" s="158"/>
      <c r="C22" s="158"/>
      <c r="D22" s="126"/>
      <c r="E22" s="32"/>
      <c r="F22" s="32"/>
      <c r="G22" s="32"/>
      <c r="H22" s="32"/>
      <c r="I22" s="33"/>
      <c r="J22" s="29"/>
      <c r="K22" s="31"/>
      <c r="L22" s="31"/>
      <c r="M22" s="195"/>
      <c r="N22" s="195"/>
      <c r="O22" s="195"/>
      <c r="P22" s="195"/>
      <c r="R22" s="207"/>
      <c r="S22" s="207"/>
      <c r="T22" s="207"/>
      <c r="U22" s="207"/>
      <c r="V22" s="198" t="str">
        <f ca="1">CONCATENATE(V21," extra $",V15,". Write your code down, this coupon will disapear shortly.")</f>
        <v>Simply give us your code  at closing to claim your extra $0. Write your code down, this coupon will disapear shortly.</v>
      </c>
      <c r="W22" s="207"/>
      <c r="X22" s="201"/>
      <c r="Y22" s="201"/>
      <c r="Z22" s="223"/>
      <c r="AA22" s="223"/>
      <c r="AB22" s="201"/>
      <c r="AC22" s="199"/>
      <c r="AD22" s="199"/>
      <c r="AE22" s="199"/>
      <c r="AF22" s="199"/>
      <c r="AG22" s="198"/>
      <c r="AH22" s="198"/>
      <c r="AI22" s="201"/>
      <c r="AJ22" s="201"/>
      <c r="AK22" s="198" t="str">
        <f>IF(AL24*AN24&gt;0,"WARNING! Reserve Contributions and Fees Paid exceed Paid In Amount $","")</f>
        <v/>
      </c>
      <c r="AL22" s="227"/>
      <c r="AM22" s="227"/>
      <c r="AO22" s="207"/>
      <c r="AP22" s="207"/>
      <c r="AQ22" s="207"/>
      <c r="AR22" s="207"/>
      <c r="AS22" s="207"/>
      <c r="AT22" s="207"/>
      <c r="AU22" s="207"/>
      <c r="BC22" s="228"/>
      <c r="BD22" s="229"/>
      <c r="BE22" s="229"/>
      <c r="BF22" s="229"/>
      <c r="BG22" s="134"/>
      <c r="BH22" s="84"/>
      <c r="BI22" s="85"/>
      <c r="BJ22" s="87"/>
      <c r="BK22" s="88"/>
      <c r="BL22" s="88"/>
      <c r="BM22" s="89"/>
      <c r="BN22" s="90"/>
      <c r="BO22" s="86"/>
      <c r="BP22" s="86"/>
      <c r="BQ22" s="86"/>
      <c r="BR22" s="86"/>
      <c r="BS22" s="86"/>
      <c r="BT22" s="86"/>
    </row>
    <row r="23" spans="1:74" ht="13.5" customHeight="1">
      <c r="A23" s="158"/>
      <c r="B23" s="158"/>
      <c r="C23" s="158"/>
      <c r="D23" s="127"/>
      <c r="E23" s="32"/>
      <c r="F23" s="128"/>
      <c r="G23" s="32"/>
      <c r="H23" s="32"/>
      <c r="I23" s="163" t="str">
        <f>CONCATENATE(AL23,AN23,AK22)</f>
        <v/>
      </c>
      <c r="J23" s="163"/>
      <c r="K23" s="163"/>
      <c r="L23" s="163"/>
      <c r="M23" s="163"/>
      <c r="N23" s="163"/>
      <c r="O23" s="163"/>
      <c r="P23" s="34" t="str">
        <f>IF(AL24+AN24&gt;0,AL24+AN24,"")</f>
        <v/>
      </c>
      <c r="R23" s="198"/>
      <c r="S23" s="198"/>
      <c r="T23" s="198"/>
      <c r="U23" s="198"/>
      <c r="V23" s="198"/>
      <c r="W23" s="198"/>
      <c r="X23" s="198"/>
      <c r="Y23" s="198"/>
      <c r="Z23" s="223"/>
      <c r="AA23" s="199"/>
      <c r="AB23" s="201"/>
      <c r="AC23" s="199"/>
      <c r="AD23" s="199"/>
      <c r="AE23" s="199"/>
      <c r="AF23" s="199"/>
      <c r="AG23" s="198"/>
      <c r="AH23" s="198"/>
      <c r="AI23" s="199"/>
      <c r="AJ23" s="230"/>
      <c r="AK23" s="231" t="b">
        <f>AND(AL24&gt;0,AN24=0)</f>
        <v>0</v>
      </c>
      <c r="AL23" s="232" t="str">
        <f>IF(AK23,"     WARNING! Reserves entered exceeded Payment Amount less Interest Due by $","")</f>
        <v/>
      </c>
      <c r="AM23" s="233" t="b">
        <f>AND(AL24=0,AN24&gt;0)</f>
        <v>0</v>
      </c>
      <c r="AN23" s="199" t="str">
        <f>IF(AM23,"WARNING! Fees Paid exceeded Payment Amount less Interest Due and Reserves by $","")</f>
        <v/>
      </c>
      <c r="AP23" s="198"/>
      <c r="AQ23" s="234"/>
      <c r="AS23" s="199" t="str">
        <f>IF(AS24&lt;0,"     WARNING! Withdrawal from Reserve Account Excceds Funds Available    ","")</f>
        <v/>
      </c>
      <c r="AT23" s="199" t="str">
        <f>IF(AU24&lt;0,"WARNING! Fees Paid Exceeds fees accrued by borrower","")</f>
        <v/>
      </c>
      <c r="AU23" s="199"/>
      <c r="AV23" s="198"/>
      <c r="AW23" s="198"/>
      <c r="AX23" s="198"/>
      <c r="AY23" s="198"/>
      <c r="AZ23" s="198"/>
      <c r="BA23" s="198"/>
      <c r="BB23" s="198"/>
      <c r="BC23" s="226"/>
      <c r="BD23" s="44"/>
      <c r="BE23" s="44"/>
      <c r="BF23" s="44">
        <f>SUM(BF24-E13)</f>
        <v>0</v>
      </c>
      <c r="BG23" s="80"/>
      <c r="BH23" s="80"/>
      <c r="BI23" s="80"/>
      <c r="BN23" s="82"/>
      <c r="BO23" s="82"/>
      <c r="BP23" s="82"/>
      <c r="BQ23" s="82"/>
      <c r="BR23" s="82"/>
      <c r="BS23" s="82"/>
    </row>
    <row r="24" spans="1:74" ht="12" customHeight="1">
      <c r="A24" s="157" t="str">
        <f>IF(S24&gt;0,"Dates are out of order","")</f>
        <v/>
      </c>
      <c r="B24" s="157"/>
      <c r="C24" s="157"/>
      <c r="D24" s="149" t="s">
        <v>122</v>
      </c>
      <c r="E24" s="32"/>
      <c r="F24" s="32"/>
      <c r="G24" s="32"/>
      <c r="H24" s="35" t="str">
        <f>IF(AJ24&gt;1,"WARNING! Interest is in Arrears (behind) by $","")</f>
        <v/>
      </c>
      <c r="I24" s="36" t="str">
        <f>IF(AJ24&gt;1,AJ24,"")</f>
        <v/>
      </c>
      <c r="J24" s="192" t="str">
        <f>CONCATENATE(AS23,AT23)</f>
        <v/>
      </c>
      <c r="K24" s="192"/>
      <c r="L24" s="192"/>
      <c r="M24" s="192"/>
      <c r="N24" s="192"/>
      <c r="O24" s="192"/>
      <c r="P24" s="192"/>
      <c r="R24" s="198">
        <f>IF(E15="  360 days/year",360,365)</f>
        <v>365</v>
      </c>
      <c r="S24" s="198">
        <f>SUM(S27:S525)</f>
        <v>0</v>
      </c>
      <c r="T24" s="198" t="str">
        <f>CONCATENATE("WARNING! Interest is in Arrears (behind) by $")</f>
        <v>WARNING! Interest is in Arrears (behind) by $</v>
      </c>
      <c r="U24" s="198"/>
      <c r="V24" s="198"/>
      <c r="Z24" s="235">
        <f>SUM(W27:W61)</f>
        <v>0</v>
      </c>
      <c r="AA24" s="236"/>
      <c r="AF24" s="237">
        <f>SUM(AC27:AC61)</f>
        <v>0</v>
      </c>
      <c r="AG24" s="237"/>
      <c r="AH24" s="238"/>
      <c r="AI24" s="239">
        <f>SUM(AF27:AF61)</f>
        <v>0</v>
      </c>
      <c r="AJ24" s="239">
        <f>SUM(AF24-AI24)</f>
        <v>0</v>
      </c>
      <c r="AK24" s="225"/>
      <c r="AL24" s="240">
        <f>SUM(AK27:AK525)</f>
        <v>0</v>
      </c>
      <c r="AM24" s="232"/>
      <c r="AN24" s="232">
        <f>SUM(AM26:AM525)</f>
        <v>0</v>
      </c>
      <c r="AO24" s="199"/>
      <c r="AP24" s="199"/>
      <c r="AQ24" s="198"/>
      <c r="AR24" s="234"/>
      <c r="AS24" s="234">
        <f>SUM(AS26:AS525)</f>
        <v>0</v>
      </c>
      <c r="AT24" s="199"/>
      <c r="AU24" s="199">
        <f>SUM(AU26:AU525)</f>
        <v>0</v>
      </c>
      <c r="AV24" s="198"/>
      <c r="AW24" s="241"/>
      <c r="AX24" s="242"/>
      <c r="AY24" s="234" t="e">
        <f>SUM(AY27:AY525)</f>
        <v>#VALUE!</v>
      </c>
      <c r="AZ24" s="198"/>
      <c r="BC24" s="226"/>
      <c r="BD24" s="44"/>
      <c r="BE24" s="243">
        <f>SUM(BE26:BE525)</f>
        <v>0</v>
      </c>
      <c r="BF24" s="244">
        <f>SUM(BF26:BF525)</f>
        <v>0</v>
      </c>
      <c r="BG24" s="80"/>
      <c r="BH24" s="80"/>
      <c r="BI24" s="80"/>
      <c r="BN24" s="82"/>
      <c r="BO24" s="82"/>
      <c r="BP24" s="82"/>
      <c r="BQ24" s="82"/>
      <c r="BR24" s="82"/>
      <c r="BS24" s="82"/>
    </row>
    <row r="25" spans="1:74" s="44" customFormat="1" ht="25.5" customHeight="1" thickBot="1">
      <c r="A25" s="37" t="s">
        <v>1</v>
      </c>
      <c r="B25" s="120" t="s">
        <v>2</v>
      </c>
      <c r="C25" s="120" t="s">
        <v>3</v>
      </c>
      <c r="D25" s="150"/>
      <c r="E25" s="120" t="s">
        <v>4</v>
      </c>
      <c r="F25" s="120" t="s">
        <v>26</v>
      </c>
      <c r="G25" s="120" t="s">
        <v>5</v>
      </c>
      <c r="H25" s="150" t="s">
        <v>6</v>
      </c>
      <c r="I25" s="150"/>
      <c r="J25" s="120" t="s">
        <v>16</v>
      </c>
      <c r="K25" s="49" t="s">
        <v>17</v>
      </c>
      <c r="L25" s="120" t="s">
        <v>31</v>
      </c>
      <c r="M25" s="120" t="s">
        <v>18</v>
      </c>
      <c r="N25" s="120" t="s">
        <v>19</v>
      </c>
      <c r="O25" s="120" t="s">
        <v>20</v>
      </c>
      <c r="P25" s="120" t="s">
        <v>7</v>
      </c>
      <c r="Q25" s="238"/>
      <c r="R25" s="204" t="s">
        <v>42</v>
      </c>
      <c r="S25" s="198"/>
      <c r="T25" s="241" t="s">
        <v>54</v>
      </c>
      <c r="U25" s="242" t="s">
        <v>15</v>
      </c>
      <c r="V25" s="242" t="s">
        <v>56</v>
      </c>
      <c r="W25" s="241" t="s">
        <v>21</v>
      </c>
      <c r="X25" s="245" t="s">
        <v>22</v>
      </c>
      <c r="Y25" s="246" t="s">
        <v>23</v>
      </c>
      <c r="Z25" s="245" t="s">
        <v>57</v>
      </c>
      <c r="AA25" s="245" t="s">
        <v>58</v>
      </c>
      <c r="AB25" s="245" t="s">
        <v>39</v>
      </c>
      <c r="AC25" s="242" t="s">
        <v>40</v>
      </c>
      <c r="AD25" s="242" t="s">
        <v>41</v>
      </c>
      <c r="AE25" s="242" t="s">
        <v>59</v>
      </c>
      <c r="AF25" s="242" t="s">
        <v>29</v>
      </c>
      <c r="AG25" s="242" t="s">
        <v>30</v>
      </c>
      <c r="AH25" s="242" t="s">
        <v>123</v>
      </c>
      <c r="AI25" s="242" t="s">
        <v>123</v>
      </c>
      <c r="AJ25" s="245" t="s">
        <v>33</v>
      </c>
      <c r="AK25" s="245" t="s">
        <v>34</v>
      </c>
      <c r="AL25" s="245" t="s">
        <v>37</v>
      </c>
      <c r="AM25" s="245" t="s">
        <v>38</v>
      </c>
      <c r="AN25" s="245" t="s">
        <v>123</v>
      </c>
      <c r="AO25" s="246" t="s">
        <v>60</v>
      </c>
      <c r="AP25" s="246" t="s">
        <v>61</v>
      </c>
      <c r="AQ25" s="242" t="s">
        <v>14</v>
      </c>
      <c r="AR25" s="241" t="s">
        <v>24</v>
      </c>
      <c r="AS25" s="241"/>
      <c r="AT25" s="241" t="s">
        <v>25</v>
      </c>
      <c r="AU25" s="241"/>
      <c r="AV25" s="242" t="s">
        <v>27</v>
      </c>
      <c r="AW25" s="241" t="s">
        <v>28</v>
      </c>
      <c r="AX25" s="242" t="s">
        <v>32</v>
      </c>
      <c r="AY25" s="198" t="s">
        <v>35</v>
      </c>
      <c r="AZ25" s="198" t="s">
        <v>36</v>
      </c>
      <c r="BA25" s="198" t="s">
        <v>62</v>
      </c>
      <c r="BB25" s="198" t="s">
        <v>63</v>
      </c>
      <c r="BC25" s="204" t="s">
        <v>55</v>
      </c>
      <c r="BD25" s="247" t="s">
        <v>64</v>
      </c>
      <c r="BE25" s="247"/>
      <c r="BF25" s="204" t="s">
        <v>112</v>
      </c>
      <c r="BG25" s="133"/>
      <c r="BH25" s="80"/>
      <c r="BI25" s="80"/>
      <c r="BJ25" s="80"/>
      <c r="BK25" s="80"/>
      <c r="BL25" s="80"/>
      <c r="BM25" s="80"/>
      <c r="BN25" s="80"/>
      <c r="BO25" s="80"/>
      <c r="BP25" s="80"/>
      <c r="BQ25" s="80"/>
      <c r="BR25" s="80"/>
      <c r="BS25" s="80"/>
      <c r="BT25" s="80"/>
      <c r="BU25" s="133"/>
      <c r="BV25" s="133"/>
    </row>
    <row r="26" spans="1:74" s="44" customFormat="1" ht="12.75" customHeight="1" thickTop="1">
      <c r="A26" s="38" t="str">
        <f>IF(E13="","",E13)</f>
        <v/>
      </c>
      <c r="B26" s="39"/>
      <c r="C26" s="40"/>
      <c r="D26" s="40"/>
      <c r="E26" s="97"/>
      <c r="F26" s="97"/>
      <c r="G26" s="97"/>
      <c r="H26" s="191" t="str">
        <f>IF(E12="","",AQ26)</f>
        <v/>
      </c>
      <c r="I26" s="191"/>
      <c r="J26" s="98"/>
      <c r="K26" s="98"/>
      <c r="L26" s="99"/>
      <c r="M26" s="100"/>
      <c r="N26" s="101"/>
      <c r="O26" s="99"/>
      <c r="P26" s="41"/>
      <c r="Q26" s="248"/>
      <c r="R26" s="238">
        <f>IF(A26&lt;&gt;"",1,0)</f>
        <v>0</v>
      </c>
      <c r="T26" s="44" t="e">
        <f t="shared" ref="T26:T61" si="84">YEAR(A26)</f>
        <v>#VALUE!</v>
      </c>
      <c r="W26" s="44">
        <v>1</v>
      </c>
      <c r="X26" s="236"/>
      <c r="Y26" s="236"/>
      <c r="Z26" s="236"/>
      <c r="AA26" s="236"/>
      <c r="AB26" s="236"/>
      <c r="AG26" s="44">
        <v>0</v>
      </c>
      <c r="AJ26" s="236"/>
      <c r="AK26" s="236"/>
      <c r="AL26" s="236"/>
      <c r="AM26" s="249"/>
      <c r="AN26" s="249"/>
      <c r="AO26" s="236"/>
      <c r="AP26" s="236"/>
      <c r="AQ26" s="243">
        <f>SUM(E12)</f>
        <v>0</v>
      </c>
      <c r="AR26" s="243">
        <f>SUM(L26)</f>
        <v>0</v>
      </c>
      <c r="AS26" s="243">
        <f t="shared" ref="AS26:AS89" si="85">IF(BD26,AR26,0)</f>
        <v>0</v>
      </c>
      <c r="AT26" s="249">
        <f>SUM(O26)</f>
        <v>0</v>
      </c>
      <c r="AU26" s="249">
        <f>IF(BD26,AT26,0)</f>
        <v>0</v>
      </c>
      <c r="AX26" s="249"/>
      <c r="BA26" s="198"/>
      <c r="BB26" s="198"/>
      <c r="BC26" s="226"/>
      <c r="BD26" s="249" t="b">
        <f>AND(R26=1,R27=0)</f>
        <v>0</v>
      </c>
      <c r="BE26" s="249">
        <f t="shared" ref="BE26:BE89" si="86">IF(BD26,AQ26,0)</f>
        <v>0</v>
      </c>
      <c r="BF26" s="236">
        <f t="shared" ref="BF26:BF89" si="87">IF(BD26,A26,0)</f>
        <v>0</v>
      </c>
      <c r="BG26" s="80"/>
      <c r="BH26" s="80"/>
      <c r="BI26" s="80"/>
      <c r="BJ26" s="80"/>
      <c r="BK26" s="80"/>
      <c r="BL26" s="80"/>
      <c r="BM26" s="80"/>
      <c r="BN26" s="80"/>
      <c r="BO26" s="80"/>
      <c r="BP26" s="80"/>
      <c r="BQ26" s="80"/>
      <c r="BR26" s="80"/>
      <c r="BS26" s="80"/>
      <c r="BT26" s="80"/>
      <c r="BU26" s="133"/>
      <c r="BV26" s="133"/>
    </row>
    <row r="27" spans="1:74" s="44" customFormat="1" ht="12.75" customHeight="1">
      <c r="A27" s="51"/>
      <c r="B27" s="93"/>
      <c r="C27" s="40" t="str">
        <f t="shared" ref="C27:C90" si="88">IF(R27=0,"",Y27)</f>
        <v/>
      </c>
      <c r="D27" s="52" t="str">
        <f>IF(A27="","",(E14))</f>
        <v/>
      </c>
      <c r="E27" s="102" t="str">
        <f t="shared" ref="E27:E61" si="89">IF(B27*R27=0,"",AF27)</f>
        <v/>
      </c>
      <c r="F27" s="103" t="str">
        <f t="shared" ref="F27:F49" si="90">IF(BA27+BB27=0,"",(BA27+BB27))</f>
        <v/>
      </c>
      <c r="G27" s="102" t="str">
        <f t="shared" ref="G27:G61" si="91">IF(B27*R27=0,"",AP27)</f>
        <v/>
      </c>
      <c r="H27" s="189" t="str">
        <f>IF((W27*R27)+(AH27*R27)=0,"",AQ27)</f>
        <v/>
      </c>
      <c r="I27" s="190"/>
      <c r="J27" s="104"/>
      <c r="K27" s="104"/>
      <c r="L27" s="105" t="str">
        <f t="shared" ref="L27:L90" si="92">IF(AR27*R27=0,"",AR27)</f>
        <v/>
      </c>
      <c r="M27" s="106"/>
      <c r="N27" s="104"/>
      <c r="O27" s="107" t="str">
        <f t="shared" ref="O27:O90" si="93">IF(AT27*R27=0,"",AT27)</f>
        <v/>
      </c>
      <c r="P27" s="54"/>
      <c r="Q27" s="250"/>
      <c r="R27" s="238">
        <f t="shared" ref="R27" si="94">IF(A27&lt;&gt;"",1,0)</f>
        <v>0</v>
      </c>
      <c r="S27" s="44">
        <f>IF(Y27&gt;=0,0,1)</f>
        <v>0</v>
      </c>
      <c r="T27" s="44">
        <f t="shared" si="84"/>
        <v>1900</v>
      </c>
      <c r="U27" s="44">
        <f>IF(D27&lt;&gt;"",D27,0)</f>
        <v>0</v>
      </c>
      <c r="V27" s="44">
        <f>IF(B27-J27-N27&gt;0,1,0)</f>
        <v>0</v>
      </c>
      <c r="W27" s="44">
        <f t="shared" ref="W27:W90" si="95">IF(B27&lt;&gt;0,V27,0)</f>
        <v>0</v>
      </c>
      <c r="X27" s="236">
        <f t="shared" ref="X27:X28" si="96">IF(W27&lt;&gt;0,0,1)</f>
        <v>1</v>
      </c>
      <c r="Y27" s="236">
        <f>IF(R27=1,A27-A26,0)</f>
        <v>0</v>
      </c>
      <c r="Z27" s="236">
        <f>SUM((Y26+Y27+Z26)*X26)</f>
        <v>0</v>
      </c>
      <c r="AA27" s="236">
        <f t="shared" ref="AA27:AA36" si="97">SUM(Z27*W27)</f>
        <v>0</v>
      </c>
      <c r="AB27" s="236">
        <f>IF(AA27=0,Y27*W27,AA27)</f>
        <v>0</v>
      </c>
      <c r="AC27" s="251">
        <f>PMT(U27/R24*(AB27),1,-AQ26,AQ26)</f>
        <v>0</v>
      </c>
      <c r="AD27" s="251">
        <f t="shared" ref="AD27:AD61" si="98">SUM(AC27+AG26)</f>
        <v>0</v>
      </c>
      <c r="AE27" s="251">
        <f>IF(B27-J27-N27&gt;0,B27-J27-N27,0)</f>
        <v>0</v>
      </c>
      <c r="AF27" s="251">
        <f>IF(AE27&gt;AD27,AD27,AE27)</f>
        <v>0</v>
      </c>
      <c r="AG27" s="251">
        <f>SUM(AD27-AF27)</f>
        <v>0</v>
      </c>
      <c r="AH27" s="252">
        <f>IF(B27&lt;0,1,0)</f>
        <v>0</v>
      </c>
      <c r="AI27" s="252">
        <f>IF(B27&lt;0,0,1)</f>
        <v>1</v>
      </c>
      <c r="AJ27" s="236">
        <f>IF(AI27*(B27-J27)&lt;0,1,0)</f>
        <v>0</v>
      </c>
      <c r="AK27" s="249">
        <f t="shared" ref="AK27:AK90" si="99">SUM((B27-J27)*-AJ27)</f>
        <v>0</v>
      </c>
      <c r="AL27" s="236">
        <f>IF(((B27-J27-N27)*N27)&lt;0,1,0)</f>
        <v>0</v>
      </c>
      <c r="AM27" s="249">
        <f t="shared" ref="AM27:AM90" si="100">SUM((B27-J27-N27)*-AL27)</f>
        <v>0</v>
      </c>
      <c r="AN27" s="249">
        <f>IF(B27&lt;0,B27,0)</f>
        <v>0</v>
      </c>
      <c r="AO27" s="249">
        <f>SUM((B27-AF27-J27-N27)*W27+AN27)</f>
        <v>0</v>
      </c>
      <c r="AP27" s="249">
        <f>IF(AO27*AI27&gt;=0,AO27,0)</f>
        <v>0</v>
      </c>
      <c r="AQ27" s="251">
        <f>SUM(AQ26-(AP27*W27)-(AP27*AH27))</f>
        <v>0</v>
      </c>
      <c r="AR27" s="243">
        <f t="shared" ref="AR27:AR90" si="101">IF(A27="",0,AR26+J27-K27)</f>
        <v>0</v>
      </c>
      <c r="AS27" s="243">
        <f t="shared" si="85"/>
        <v>0</v>
      </c>
      <c r="AT27" s="249">
        <f t="shared" ref="AT27:AT50" si="102">IF(A27="",0,AT26+M27-N27)</f>
        <v>0</v>
      </c>
      <c r="AU27" s="249">
        <f t="shared" ref="AU27:AU90" si="103">IF(BD27,AT27,0)</f>
        <v>0</v>
      </c>
      <c r="AV27" s="44" t="e">
        <f>IF(T27=T26,1,0)</f>
        <v>#VALUE!</v>
      </c>
      <c r="AW27" s="44" t="e">
        <f>IF(T27=T26,0,1)</f>
        <v>#VALUE!</v>
      </c>
      <c r="AX27" s="249" t="e">
        <f t="shared" ref="AX27:AX90" si="104">SUM((AX26+AF27)*AV27)+(AF27*AW27)</f>
        <v>#VALUE!</v>
      </c>
      <c r="AY27" s="249" t="e">
        <f>IF(AX28=0,(AX27*AV27),0)</f>
        <v>#VALUE!</v>
      </c>
      <c r="AZ27" s="243" t="e">
        <f t="shared" ref="AZ27:AZ42" si="105">SUM((AX27*AW28)-AY27)</f>
        <v>#VALUE!</v>
      </c>
      <c r="BA27" s="253">
        <f>IFERROR(AY27,0)</f>
        <v>0</v>
      </c>
      <c r="BB27" s="253">
        <f>IFERROR(AZ27,0)</f>
        <v>0</v>
      </c>
      <c r="BC27" s="226">
        <f>IF(AB27&lt;45,W27,0)</f>
        <v>0</v>
      </c>
      <c r="BD27" s="249" t="b">
        <f>AND(R27=1,R28=0)</f>
        <v>0</v>
      </c>
      <c r="BE27" s="249">
        <f>IF(BD27,AQ27,0)</f>
        <v>0</v>
      </c>
      <c r="BF27" s="236">
        <f t="shared" si="87"/>
        <v>0</v>
      </c>
      <c r="BG27" s="80"/>
      <c r="BH27" s="80"/>
      <c r="BI27" s="80"/>
      <c r="BJ27" s="80"/>
      <c r="BK27" s="80"/>
      <c r="BL27" s="80"/>
      <c r="BM27" s="80"/>
      <c r="BN27" s="80"/>
      <c r="BO27" s="80"/>
      <c r="BP27" s="80"/>
      <c r="BQ27" s="80"/>
      <c r="BR27" s="80"/>
      <c r="BS27" s="80"/>
      <c r="BT27" s="80"/>
      <c r="BU27" s="133"/>
      <c r="BV27" s="133"/>
    </row>
    <row r="28" spans="1:74" s="44" customFormat="1" ht="12.75" customHeight="1">
      <c r="A28" s="51"/>
      <c r="B28" s="93"/>
      <c r="C28" s="40" t="str">
        <f t="shared" si="88"/>
        <v/>
      </c>
      <c r="D28" s="55" t="str">
        <f>IF(A28="","",(D27))</f>
        <v/>
      </c>
      <c r="E28" s="102" t="str">
        <f t="shared" si="89"/>
        <v/>
      </c>
      <c r="F28" s="103" t="str">
        <f t="shared" si="90"/>
        <v/>
      </c>
      <c r="G28" s="102" t="str">
        <f t="shared" si="91"/>
        <v/>
      </c>
      <c r="H28" s="189" t="str">
        <f t="shared" ref="H28:H91" si="106">IF((W28*R28)+(AH28*R28)=0,"",AQ28)</f>
        <v/>
      </c>
      <c r="I28" s="190"/>
      <c r="J28" s="104"/>
      <c r="K28" s="104"/>
      <c r="L28" s="105" t="str">
        <f t="shared" si="92"/>
        <v/>
      </c>
      <c r="M28" s="108"/>
      <c r="N28" s="109"/>
      <c r="O28" s="107" t="str">
        <f t="shared" si="93"/>
        <v/>
      </c>
      <c r="P28" s="54"/>
      <c r="Q28" s="254"/>
      <c r="R28" s="238">
        <f>IF(A28&lt;&gt;"",1,0)</f>
        <v>0</v>
      </c>
      <c r="S28" s="44">
        <f t="shared" ref="S28:S61" si="107">IF(Y28&gt;=0,0,1)</f>
        <v>0</v>
      </c>
      <c r="T28" s="44">
        <f t="shared" si="84"/>
        <v>1900</v>
      </c>
      <c r="U28" s="44">
        <f t="shared" ref="U28:U61" si="108">IF(D28&lt;&gt;"",D28,0)</f>
        <v>0</v>
      </c>
      <c r="V28" s="44">
        <f t="shared" ref="V28:V61" si="109">IF(B28-J28-N28&gt;0,1,0)</f>
        <v>0</v>
      </c>
      <c r="W28" s="44">
        <f t="shared" si="95"/>
        <v>0</v>
      </c>
      <c r="X28" s="236">
        <f t="shared" si="96"/>
        <v>1</v>
      </c>
      <c r="Y28" s="236">
        <f t="shared" ref="Y28:Y61" si="110">IF(R28=1,A28-A27,0)</f>
        <v>0</v>
      </c>
      <c r="Z28" s="236">
        <f>SUM((Y27+Y28+Z27)*X27)</f>
        <v>0</v>
      </c>
      <c r="AA28" s="236">
        <f t="shared" si="97"/>
        <v>0</v>
      </c>
      <c r="AB28" s="236">
        <f t="shared" ref="AB28:AB32" si="111">IF(AA28=0,Y28*W28,AA28)</f>
        <v>0</v>
      </c>
      <c r="AC28" s="251">
        <f>PMT(U28/R24*(AB28),1,-AQ27,AQ27)</f>
        <v>0</v>
      </c>
      <c r="AD28" s="251">
        <f t="shared" si="98"/>
        <v>0</v>
      </c>
      <c r="AE28" s="251">
        <f t="shared" ref="AE28:AE33" si="112">IF(B28-J28-N28&gt;0,B28-J28-N28,0)</f>
        <v>0</v>
      </c>
      <c r="AF28" s="251">
        <f t="shared" ref="AF28:AF33" si="113">IF(AE28&gt;AD28,AD28,AE28)</f>
        <v>0</v>
      </c>
      <c r="AG28" s="251">
        <f t="shared" ref="AG28:AG40" si="114">SUM(AD28-AF28)</f>
        <v>0</v>
      </c>
      <c r="AH28" s="252">
        <f t="shared" ref="AH28:AH33" si="115">IF(B28&lt;0,1,0)</f>
        <v>0</v>
      </c>
      <c r="AI28" s="252">
        <f t="shared" ref="AI28:AI33" si="116">IF(B28&lt;0,0,1)</f>
        <v>1</v>
      </c>
      <c r="AJ28" s="236">
        <f t="shared" ref="AJ28:AJ33" si="117">IF(AI28*(B28-J28)&lt;0,1,0)</f>
        <v>0</v>
      </c>
      <c r="AK28" s="249">
        <f t="shared" si="99"/>
        <v>0</v>
      </c>
      <c r="AL28" s="236">
        <f t="shared" ref="AL28:AL30" si="118">IF(((B28-J28-N28)*N28)&lt;0,1,0)</f>
        <v>0</v>
      </c>
      <c r="AM28" s="249">
        <f t="shared" si="100"/>
        <v>0</v>
      </c>
      <c r="AN28" s="249">
        <f t="shared" ref="AN28:AN33" si="119">IF(B28&lt;0,B28,0)</f>
        <v>0</v>
      </c>
      <c r="AO28" s="249">
        <f t="shared" ref="AO28:AO33" si="120">SUM((B28-AF28-J28-N28)*W28+AN28)</f>
        <v>0</v>
      </c>
      <c r="AP28" s="249">
        <f t="shared" ref="AP28:AP33" si="121">IF(AO28*AI28&gt;=0,AO28,0)</f>
        <v>0</v>
      </c>
      <c r="AQ28" s="251">
        <f t="shared" ref="AQ28:AQ33" si="122">SUM(AQ27-(AP28*W28)-(AP28*AH28))</f>
        <v>0</v>
      </c>
      <c r="AR28" s="243">
        <f t="shared" si="101"/>
        <v>0</v>
      </c>
      <c r="AS28" s="243">
        <f t="shared" si="85"/>
        <v>0</v>
      </c>
      <c r="AT28" s="249">
        <f t="shared" si="102"/>
        <v>0</v>
      </c>
      <c r="AU28" s="249">
        <f t="shared" si="103"/>
        <v>0</v>
      </c>
      <c r="AV28" s="44">
        <f t="shared" ref="AV28:AV29" si="123">IF(T28=T27,1,0)</f>
        <v>1</v>
      </c>
      <c r="AW28" s="44">
        <f>IF(T28=T27,0,1)</f>
        <v>0</v>
      </c>
      <c r="AX28" s="249" t="e">
        <f t="shared" si="104"/>
        <v>#VALUE!</v>
      </c>
      <c r="AY28" s="249" t="e">
        <f t="shared" ref="AY28:AY41" si="124">IF(AX29=0,(AX28*AV28),0)</f>
        <v>#VALUE!</v>
      </c>
      <c r="AZ28" s="243" t="e">
        <f t="shared" si="105"/>
        <v>#VALUE!</v>
      </c>
      <c r="BA28" s="253">
        <f t="shared" ref="BA28:BA46" si="125">IFERROR(AY28,0)</f>
        <v>0</v>
      </c>
      <c r="BB28" s="253">
        <f t="shared" ref="BB28:BB46" si="126">IFERROR(AZ28,0)</f>
        <v>0</v>
      </c>
      <c r="BC28" s="226">
        <f t="shared" ref="BC28:BC61" si="127">IF(AB28&lt;45,W28,0)</f>
        <v>0</v>
      </c>
      <c r="BD28" s="249" t="b">
        <f t="shared" ref="BD28:BD40" si="128">AND(R28=1,R29=0)</f>
        <v>0</v>
      </c>
      <c r="BE28" s="249">
        <f>IF(BD28,AQ28,0)</f>
        <v>0</v>
      </c>
      <c r="BF28" s="236">
        <f t="shared" si="87"/>
        <v>0</v>
      </c>
      <c r="BG28" s="80"/>
      <c r="BH28" s="80"/>
      <c r="BI28" s="80"/>
      <c r="BJ28" s="80"/>
      <c r="BK28" s="80"/>
      <c r="BL28" s="80"/>
      <c r="BM28" s="80"/>
      <c r="BN28" s="80"/>
      <c r="BO28" s="80"/>
      <c r="BP28" s="80"/>
      <c r="BQ28" s="80"/>
      <c r="BR28" s="80"/>
      <c r="BS28" s="80"/>
      <c r="BT28" s="80"/>
      <c r="BU28" s="133"/>
      <c r="BV28" s="133"/>
    </row>
    <row r="29" spans="1:74" s="44" customFormat="1" ht="12.75" customHeight="1">
      <c r="A29" s="51"/>
      <c r="B29" s="93"/>
      <c r="C29" s="40" t="str">
        <f t="shared" si="88"/>
        <v/>
      </c>
      <c r="D29" s="55" t="str">
        <f t="shared" ref="D29:D45" si="129">IF(A29="","",(D28))</f>
        <v/>
      </c>
      <c r="E29" s="102" t="str">
        <f t="shared" si="89"/>
        <v/>
      </c>
      <c r="F29" s="103" t="str">
        <f t="shared" si="90"/>
        <v/>
      </c>
      <c r="G29" s="102" t="str">
        <f t="shared" si="91"/>
        <v/>
      </c>
      <c r="H29" s="189" t="str">
        <f t="shared" si="106"/>
        <v/>
      </c>
      <c r="I29" s="190"/>
      <c r="J29" s="104"/>
      <c r="K29" s="109"/>
      <c r="L29" s="105" t="str">
        <f t="shared" si="92"/>
        <v/>
      </c>
      <c r="M29" s="110"/>
      <c r="N29" s="111"/>
      <c r="O29" s="107" t="str">
        <f t="shared" si="93"/>
        <v/>
      </c>
      <c r="P29" s="54"/>
      <c r="Q29" s="254"/>
      <c r="R29" s="238">
        <f t="shared" ref="R29" si="130">IF(A29&lt;&gt;"",1,0)</f>
        <v>0</v>
      </c>
      <c r="S29" s="44">
        <f t="shared" si="107"/>
        <v>0</v>
      </c>
      <c r="T29" s="44">
        <f t="shared" si="84"/>
        <v>1900</v>
      </c>
      <c r="U29" s="44">
        <f t="shared" si="108"/>
        <v>0</v>
      </c>
      <c r="V29" s="44">
        <f t="shared" si="109"/>
        <v>0</v>
      </c>
      <c r="W29" s="44">
        <f t="shared" si="95"/>
        <v>0</v>
      </c>
      <c r="X29" s="236">
        <f>IF(W29&lt;&gt;0,0,1)</f>
        <v>1</v>
      </c>
      <c r="Y29" s="236">
        <f t="shared" si="110"/>
        <v>0</v>
      </c>
      <c r="Z29" s="236">
        <f t="shared" ref="Z29:Z59" si="131">SUM((Y28+Y29+Z28)*X28)</f>
        <v>0</v>
      </c>
      <c r="AA29" s="236">
        <f t="shared" si="97"/>
        <v>0</v>
      </c>
      <c r="AB29" s="236">
        <f t="shared" si="111"/>
        <v>0</v>
      </c>
      <c r="AC29" s="251">
        <f>PMT(U29/R24*(AB29),1,-AQ28,AQ28)</f>
        <v>0</v>
      </c>
      <c r="AD29" s="251">
        <f t="shared" si="98"/>
        <v>0</v>
      </c>
      <c r="AE29" s="251">
        <f t="shared" si="112"/>
        <v>0</v>
      </c>
      <c r="AF29" s="251">
        <f t="shared" si="113"/>
        <v>0</v>
      </c>
      <c r="AG29" s="251">
        <f t="shared" si="114"/>
        <v>0</v>
      </c>
      <c r="AH29" s="252">
        <f t="shared" si="115"/>
        <v>0</v>
      </c>
      <c r="AI29" s="252">
        <f t="shared" si="116"/>
        <v>1</v>
      </c>
      <c r="AJ29" s="236">
        <f t="shared" si="117"/>
        <v>0</v>
      </c>
      <c r="AK29" s="249">
        <f t="shared" si="99"/>
        <v>0</v>
      </c>
      <c r="AL29" s="236">
        <f t="shared" si="118"/>
        <v>0</v>
      </c>
      <c r="AM29" s="249">
        <f t="shared" si="100"/>
        <v>0</v>
      </c>
      <c r="AN29" s="249">
        <f t="shared" si="119"/>
        <v>0</v>
      </c>
      <c r="AO29" s="249">
        <f t="shared" si="120"/>
        <v>0</v>
      </c>
      <c r="AP29" s="249">
        <f t="shared" si="121"/>
        <v>0</v>
      </c>
      <c r="AQ29" s="251">
        <f t="shared" si="122"/>
        <v>0</v>
      </c>
      <c r="AR29" s="243">
        <f t="shared" si="101"/>
        <v>0</v>
      </c>
      <c r="AS29" s="243">
        <f t="shared" si="85"/>
        <v>0</v>
      </c>
      <c r="AT29" s="249">
        <f t="shared" si="102"/>
        <v>0</v>
      </c>
      <c r="AU29" s="249">
        <f t="shared" si="103"/>
        <v>0</v>
      </c>
      <c r="AV29" s="44">
        <f t="shared" si="123"/>
        <v>1</v>
      </c>
      <c r="AW29" s="44">
        <f t="shared" ref="AW29:AW43" si="132">IF(T29=T28,0,1)</f>
        <v>0</v>
      </c>
      <c r="AX29" s="249" t="e">
        <f t="shared" si="104"/>
        <v>#VALUE!</v>
      </c>
      <c r="AY29" s="249" t="e">
        <f>IF(AX30=0,(AX29*AV29),0)</f>
        <v>#VALUE!</v>
      </c>
      <c r="AZ29" s="243" t="e">
        <f t="shared" si="105"/>
        <v>#VALUE!</v>
      </c>
      <c r="BA29" s="253">
        <f t="shared" si="125"/>
        <v>0</v>
      </c>
      <c r="BB29" s="253">
        <f t="shared" si="126"/>
        <v>0</v>
      </c>
      <c r="BC29" s="226">
        <f t="shared" si="127"/>
        <v>0</v>
      </c>
      <c r="BD29" s="249" t="b">
        <f t="shared" si="128"/>
        <v>0</v>
      </c>
      <c r="BE29" s="249">
        <f t="shared" si="86"/>
        <v>0</v>
      </c>
      <c r="BF29" s="236">
        <f t="shared" si="87"/>
        <v>0</v>
      </c>
      <c r="BG29" s="80"/>
      <c r="BH29" s="80"/>
      <c r="BI29" s="80"/>
      <c r="BJ29" s="80"/>
      <c r="BK29" s="80"/>
      <c r="BL29" s="80"/>
      <c r="BM29" s="80"/>
      <c r="BN29" s="80"/>
      <c r="BO29" s="80"/>
      <c r="BP29" s="80"/>
      <c r="BQ29" s="80"/>
      <c r="BR29" s="80"/>
      <c r="BS29" s="80"/>
      <c r="BT29" s="80"/>
      <c r="BU29" s="133"/>
      <c r="BV29" s="133"/>
    </row>
    <row r="30" spans="1:74" s="44" customFormat="1" ht="12.75" customHeight="1">
      <c r="A30" s="56"/>
      <c r="B30" s="93"/>
      <c r="C30" s="40" t="str">
        <f t="shared" si="88"/>
        <v/>
      </c>
      <c r="D30" s="55" t="str">
        <f t="shared" si="129"/>
        <v/>
      </c>
      <c r="E30" s="102" t="str">
        <f t="shared" si="89"/>
        <v/>
      </c>
      <c r="F30" s="103" t="str">
        <f t="shared" si="90"/>
        <v/>
      </c>
      <c r="G30" s="102" t="str">
        <f t="shared" si="91"/>
        <v/>
      </c>
      <c r="H30" s="189" t="str">
        <f t="shared" si="106"/>
        <v/>
      </c>
      <c r="I30" s="190"/>
      <c r="J30" s="104"/>
      <c r="K30" s="104"/>
      <c r="L30" s="105" t="str">
        <f t="shared" si="92"/>
        <v/>
      </c>
      <c r="M30" s="112"/>
      <c r="N30" s="111"/>
      <c r="O30" s="107" t="str">
        <f t="shared" si="93"/>
        <v/>
      </c>
      <c r="P30" s="54"/>
      <c r="Q30" s="254"/>
      <c r="R30" s="238">
        <f>IF(A30&lt;&gt;"",1,0)</f>
        <v>0</v>
      </c>
      <c r="S30" s="44">
        <f t="shared" si="107"/>
        <v>0</v>
      </c>
      <c r="T30" s="44">
        <f t="shared" si="84"/>
        <v>1900</v>
      </c>
      <c r="U30" s="44">
        <f t="shared" si="108"/>
        <v>0</v>
      </c>
      <c r="V30" s="44">
        <f t="shared" si="109"/>
        <v>0</v>
      </c>
      <c r="W30" s="44">
        <f t="shared" si="95"/>
        <v>0</v>
      </c>
      <c r="X30" s="236">
        <f t="shared" ref="X30:X61" si="133">IF(W30&lt;&gt;0,0,1)</f>
        <v>1</v>
      </c>
      <c r="Y30" s="236">
        <f t="shared" si="110"/>
        <v>0</v>
      </c>
      <c r="Z30" s="236">
        <f t="shared" si="131"/>
        <v>0</v>
      </c>
      <c r="AA30" s="236">
        <f t="shared" si="97"/>
        <v>0</v>
      </c>
      <c r="AB30" s="236">
        <f t="shared" si="111"/>
        <v>0</v>
      </c>
      <c r="AC30" s="251">
        <f>PMT(U30/R24*(AB30),1,-AQ29,AQ29)</f>
        <v>0</v>
      </c>
      <c r="AD30" s="251">
        <f t="shared" si="98"/>
        <v>0</v>
      </c>
      <c r="AE30" s="251">
        <f t="shared" si="112"/>
        <v>0</v>
      </c>
      <c r="AF30" s="251">
        <f t="shared" si="113"/>
        <v>0</v>
      </c>
      <c r="AG30" s="251">
        <f t="shared" si="114"/>
        <v>0</v>
      </c>
      <c r="AH30" s="252">
        <f t="shared" si="115"/>
        <v>0</v>
      </c>
      <c r="AI30" s="252">
        <f t="shared" si="116"/>
        <v>1</v>
      </c>
      <c r="AJ30" s="236">
        <f t="shared" si="117"/>
        <v>0</v>
      </c>
      <c r="AK30" s="249">
        <f t="shared" si="99"/>
        <v>0</v>
      </c>
      <c r="AL30" s="236">
        <f t="shared" si="118"/>
        <v>0</v>
      </c>
      <c r="AM30" s="249">
        <f t="shared" si="100"/>
        <v>0</v>
      </c>
      <c r="AN30" s="249">
        <f t="shared" si="119"/>
        <v>0</v>
      </c>
      <c r="AO30" s="249">
        <f t="shared" si="120"/>
        <v>0</v>
      </c>
      <c r="AP30" s="249">
        <f t="shared" si="121"/>
        <v>0</v>
      </c>
      <c r="AQ30" s="251">
        <f t="shared" si="122"/>
        <v>0</v>
      </c>
      <c r="AR30" s="243">
        <f t="shared" si="101"/>
        <v>0</v>
      </c>
      <c r="AS30" s="243">
        <f t="shared" si="85"/>
        <v>0</v>
      </c>
      <c r="AT30" s="249">
        <f t="shared" si="102"/>
        <v>0</v>
      </c>
      <c r="AU30" s="249">
        <f t="shared" si="103"/>
        <v>0</v>
      </c>
      <c r="AV30" s="44">
        <f t="shared" ref="AV30:AV38" si="134">IF(T30=T29,1,0)</f>
        <v>1</v>
      </c>
      <c r="AW30" s="44">
        <f t="shared" si="132"/>
        <v>0</v>
      </c>
      <c r="AX30" s="249" t="e">
        <f t="shared" si="104"/>
        <v>#VALUE!</v>
      </c>
      <c r="AY30" s="249" t="e">
        <f t="shared" si="124"/>
        <v>#VALUE!</v>
      </c>
      <c r="AZ30" s="243" t="e">
        <f t="shared" si="105"/>
        <v>#VALUE!</v>
      </c>
      <c r="BA30" s="253">
        <f t="shared" si="125"/>
        <v>0</v>
      </c>
      <c r="BB30" s="253">
        <f t="shared" si="126"/>
        <v>0</v>
      </c>
      <c r="BC30" s="226">
        <f t="shared" si="127"/>
        <v>0</v>
      </c>
      <c r="BD30" s="249" t="b">
        <f>AND(R30=1,R31=0)</f>
        <v>0</v>
      </c>
      <c r="BE30" s="249">
        <f t="shared" si="86"/>
        <v>0</v>
      </c>
      <c r="BF30" s="236">
        <f t="shared" si="87"/>
        <v>0</v>
      </c>
      <c r="BG30" s="80"/>
      <c r="BH30" s="80"/>
      <c r="BI30" s="80"/>
      <c r="BJ30" s="80"/>
      <c r="BK30" s="80"/>
      <c r="BL30" s="80"/>
      <c r="BM30" s="80"/>
      <c r="BN30" s="80"/>
      <c r="BO30" s="80"/>
      <c r="BP30" s="80"/>
      <c r="BQ30" s="80"/>
      <c r="BR30" s="80"/>
      <c r="BS30" s="80"/>
      <c r="BT30" s="80"/>
      <c r="BU30" s="133"/>
      <c r="BV30" s="133"/>
    </row>
    <row r="31" spans="1:74" s="44" customFormat="1" ht="12.75" customHeight="1">
      <c r="A31" s="56"/>
      <c r="B31" s="94"/>
      <c r="C31" s="40" t="str">
        <f t="shared" si="88"/>
        <v/>
      </c>
      <c r="D31" s="91" t="str">
        <f t="shared" si="129"/>
        <v/>
      </c>
      <c r="E31" s="102" t="str">
        <f t="shared" si="89"/>
        <v/>
      </c>
      <c r="F31" s="103" t="str">
        <f t="shared" si="90"/>
        <v/>
      </c>
      <c r="G31" s="102" t="str">
        <f t="shared" si="91"/>
        <v/>
      </c>
      <c r="H31" s="189" t="str">
        <f t="shared" si="106"/>
        <v/>
      </c>
      <c r="I31" s="190"/>
      <c r="J31" s="104"/>
      <c r="K31" s="113"/>
      <c r="L31" s="105" t="str">
        <f t="shared" si="92"/>
        <v/>
      </c>
      <c r="M31" s="112"/>
      <c r="N31" s="111"/>
      <c r="O31" s="107" t="str">
        <f t="shared" si="93"/>
        <v/>
      </c>
      <c r="P31" s="54"/>
      <c r="Q31" s="254"/>
      <c r="R31" s="238">
        <f t="shared" ref="R31:R61" si="135">IF(A31&lt;&gt;"",1,0)</f>
        <v>0</v>
      </c>
      <c r="S31" s="44">
        <f t="shared" si="107"/>
        <v>0</v>
      </c>
      <c r="T31" s="44">
        <f t="shared" si="84"/>
        <v>1900</v>
      </c>
      <c r="U31" s="44">
        <f t="shared" si="108"/>
        <v>0</v>
      </c>
      <c r="V31" s="44">
        <f t="shared" si="109"/>
        <v>0</v>
      </c>
      <c r="W31" s="44">
        <f t="shared" si="95"/>
        <v>0</v>
      </c>
      <c r="X31" s="236">
        <f t="shared" si="133"/>
        <v>1</v>
      </c>
      <c r="Y31" s="236">
        <f t="shared" si="110"/>
        <v>0</v>
      </c>
      <c r="Z31" s="236">
        <f t="shared" si="131"/>
        <v>0</v>
      </c>
      <c r="AA31" s="236">
        <f t="shared" si="97"/>
        <v>0</v>
      </c>
      <c r="AB31" s="236">
        <f t="shared" si="111"/>
        <v>0</v>
      </c>
      <c r="AC31" s="251">
        <f>PMT(U31/R24*(AB31),1,-AQ30,AQ30)</f>
        <v>0</v>
      </c>
      <c r="AD31" s="251">
        <f t="shared" si="98"/>
        <v>0</v>
      </c>
      <c r="AE31" s="251">
        <f t="shared" si="112"/>
        <v>0</v>
      </c>
      <c r="AF31" s="251">
        <f t="shared" si="113"/>
        <v>0</v>
      </c>
      <c r="AG31" s="251">
        <f t="shared" si="114"/>
        <v>0</v>
      </c>
      <c r="AH31" s="252">
        <f t="shared" si="115"/>
        <v>0</v>
      </c>
      <c r="AI31" s="252">
        <f t="shared" si="116"/>
        <v>1</v>
      </c>
      <c r="AJ31" s="236">
        <f t="shared" si="117"/>
        <v>0</v>
      </c>
      <c r="AK31" s="249">
        <f t="shared" si="99"/>
        <v>0</v>
      </c>
      <c r="AL31" s="236">
        <f t="shared" ref="AL31:AL61" si="136">IF(((B31-J31-N31)*N31)&lt;0,1,0)</f>
        <v>0</v>
      </c>
      <c r="AM31" s="249">
        <f t="shared" si="100"/>
        <v>0</v>
      </c>
      <c r="AN31" s="249">
        <f t="shared" si="119"/>
        <v>0</v>
      </c>
      <c r="AO31" s="249">
        <f t="shared" si="120"/>
        <v>0</v>
      </c>
      <c r="AP31" s="249">
        <f t="shared" si="121"/>
        <v>0</v>
      </c>
      <c r="AQ31" s="251">
        <f t="shared" si="122"/>
        <v>0</v>
      </c>
      <c r="AR31" s="243">
        <f t="shared" si="101"/>
        <v>0</v>
      </c>
      <c r="AS31" s="243">
        <f t="shared" si="85"/>
        <v>0</v>
      </c>
      <c r="AT31" s="249">
        <f t="shared" si="102"/>
        <v>0</v>
      </c>
      <c r="AU31" s="249">
        <f t="shared" si="103"/>
        <v>0</v>
      </c>
      <c r="AV31" s="44">
        <f t="shared" si="134"/>
        <v>1</v>
      </c>
      <c r="AW31" s="44">
        <f t="shared" si="132"/>
        <v>0</v>
      </c>
      <c r="AX31" s="249" t="e">
        <f t="shared" si="104"/>
        <v>#VALUE!</v>
      </c>
      <c r="AY31" s="249" t="e">
        <f>IF(AX32=0,(AX31*AV31),0)</f>
        <v>#VALUE!</v>
      </c>
      <c r="AZ31" s="243" t="e">
        <f t="shared" si="105"/>
        <v>#VALUE!</v>
      </c>
      <c r="BA31" s="253">
        <f t="shared" si="125"/>
        <v>0</v>
      </c>
      <c r="BB31" s="253">
        <f t="shared" si="126"/>
        <v>0</v>
      </c>
      <c r="BC31" s="226">
        <f t="shared" si="127"/>
        <v>0</v>
      </c>
      <c r="BD31" s="249" t="b">
        <f t="shared" si="128"/>
        <v>0</v>
      </c>
      <c r="BE31" s="249">
        <f t="shared" si="86"/>
        <v>0</v>
      </c>
      <c r="BF31" s="236">
        <f t="shared" si="87"/>
        <v>0</v>
      </c>
      <c r="BG31" s="80"/>
      <c r="BH31" s="80"/>
      <c r="BI31" s="80"/>
      <c r="BJ31" s="80"/>
      <c r="BK31" s="80"/>
      <c r="BL31" s="80"/>
      <c r="BM31" s="80"/>
      <c r="BN31" s="80"/>
      <c r="BO31" s="80"/>
      <c r="BP31" s="80"/>
      <c r="BQ31" s="80"/>
      <c r="BR31" s="80"/>
      <c r="BS31" s="80"/>
      <c r="BT31" s="80"/>
      <c r="BU31" s="133"/>
      <c r="BV31" s="133"/>
    </row>
    <row r="32" spans="1:74" s="44" customFormat="1" ht="12.75" customHeight="1">
      <c r="A32" s="56"/>
      <c r="B32" s="95"/>
      <c r="C32" s="40" t="str">
        <f t="shared" si="88"/>
        <v/>
      </c>
      <c r="D32" s="55" t="str">
        <f t="shared" si="129"/>
        <v/>
      </c>
      <c r="E32" s="102" t="str">
        <f t="shared" si="89"/>
        <v/>
      </c>
      <c r="F32" s="103" t="str">
        <f t="shared" si="90"/>
        <v/>
      </c>
      <c r="G32" s="102" t="str">
        <f t="shared" si="91"/>
        <v/>
      </c>
      <c r="H32" s="189" t="str">
        <f t="shared" si="106"/>
        <v/>
      </c>
      <c r="I32" s="190"/>
      <c r="J32" s="104"/>
      <c r="K32" s="104"/>
      <c r="L32" s="105" t="str">
        <f t="shared" si="92"/>
        <v/>
      </c>
      <c r="M32" s="112"/>
      <c r="N32" s="111"/>
      <c r="O32" s="107" t="str">
        <f t="shared" si="93"/>
        <v/>
      </c>
      <c r="P32" s="54"/>
      <c r="Q32" s="254"/>
      <c r="R32" s="238">
        <f t="shared" si="135"/>
        <v>0</v>
      </c>
      <c r="S32" s="44">
        <f t="shared" si="107"/>
        <v>0</v>
      </c>
      <c r="T32" s="44">
        <f t="shared" si="84"/>
        <v>1900</v>
      </c>
      <c r="U32" s="44">
        <f t="shared" si="108"/>
        <v>0</v>
      </c>
      <c r="V32" s="44">
        <f t="shared" si="109"/>
        <v>0</v>
      </c>
      <c r="W32" s="44">
        <f t="shared" si="95"/>
        <v>0</v>
      </c>
      <c r="X32" s="236">
        <f t="shared" si="133"/>
        <v>1</v>
      </c>
      <c r="Y32" s="236">
        <f t="shared" si="110"/>
        <v>0</v>
      </c>
      <c r="Z32" s="236">
        <f t="shared" si="131"/>
        <v>0</v>
      </c>
      <c r="AA32" s="236">
        <f t="shared" si="97"/>
        <v>0</v>
      </c>
      <c r="AB32" s="236">
        <f t="shared" si="111"/>
        <v>0</v>
      </c>
      <c r="AC32" s="251">
        <f>PMT(U32/R24*(AB32),1,-AQ31,AQ31)</f>
        <v>0</v>
      </c>
      <c r="AD32" s="251">
        <f t="shared" si="98"/>
        <v>0</v>
      </c>
      <c r="AE32" s="251">
        <f t="shared" si="112"/>
        <v>0</v>
      </c>
      <c r="AF32" s="251">
        <f t="shared" si="113"/>
        <v>0</v>
      </c>
      <c r="AG32" s="251">
        <f t="shared" si="114"/>
        <v>0</v>
      </c>
      <c r="AH32" s="252">
        <f t="shared" si="115"/>
        <v>0</v>
      </c>
      <c r="AI32" s="252">
        <f t="shared" si="116"/>
        <v>1</v>
      </c>
      <c r="AJ32" s="236">
        <f t="shared" si="117"/>
        <v>0</v>
      </c>
      <c r="AK32" s="249">
        <f t="shared" si="99"/>
        <v>0</v>
      </c>
      <c r="AL32" s="236">
        <f t="shared" si="136"/>
        <v>0</v>
      </c>
      <c r="AM32" s="249">
        <f t="shared" si="100"/>
        <v>0</v>
      </c>
      <c r="AN32" s="249">
        <f t="shared" si="119"/>
        <v>0</v>
      </c>
      <c r="AO32" s="249">
        <f t="shared" si="120"/>
        <v>0</v>
      </c>
      <c r="AP32" s="249">
        <f t="shared" si="121"/>
        <v>0</v>
      </c>
      <c r="AQ32" s="251">
        <f t="shared" si="122"/>
        <v>0</v>
      </c>
      <c r="AR32" s="243">
        <f t="shared" si="101"/>
        <v>0</v>
      </c>
      <c r="AS32" s="243">
        <f t="shared" si="85"/>
        <v>0</v>
      </c>
      <c r="AT32" s="249">
        <f t="shared" si="102"/>
        <v>0</v>
      </c>
      <c r="AU32" s="249">
        <f t="shared" si="103"/>
        <v>0</v>
      </c>
      <c r="AV32" s="44">
        <f t="shared" si="134"/>
        <v>1</v>
      </c>
      <c r="AW32" s="44">
        <f t="shared" si="132"/>
        <v>0</v>
      </c>
      <c r="AX32" s="249" t="e">
        <f t="shared" si="104"/>
        <v>#VALUE!</v>
      </c>
      <c r="AY32" s="249" t="e">
        <f t="shared" si="124"/>
        <v>#VALUE!</v>
      </c>
      <c r="AZ32" s="243" t="e">
        <f t="shared" si="105"/>
        <v>#VALUE!</v>
      </c>
      <c r="BA32" s="253">
        <f t="shared" si="125"/>
        <v>0</v>
      </c>
      <c r="BB32" s="253">
        <f t="shared" si="126"/>
        <v>0</v>
      </c>
      <c r="BC32" s="226">
        <f t="shared" si="127"/>
        <v>0</v>
      </c>
      <c r="BD32" s="249" t="b">
        <f t="shared" si="128"/>
        <v>0</v>
      </c>
      <c r="BE32" s="249">
        <f t="shared" si="86"/>
        <v>0</v>
      </c>
      <c r="BF32" s="236">
        <f t="shared" si="87"/>
        <v>0</v>
      </c>
      <c r="BG32" s="80"/>
      <c r="BH32" s="80"/>
      <c r="BI32" s="80"/>
      <c r="BJ32" s="80"/>
      <c r="BK32" s="80"/>
      <c r="BL32" s="80"/>
      <c r="BM32" s="80"/>
      <c r="BN32" s="80"/>
      <c r="BO32" s="80"/>
      <c r="BP32" s="80"/>
      <c r="BQ32" s="80"/>
      <c r="BR32" s="80"/>
      <c r="BS32" s="80"/>
      <c r="BT32" s="80"/>
      <c r="BU32" s="133"/>
      <c r="BV32" s="133"/>
    </row>
    <row r="33" spans="1:74" s="44" customFormat="1" ht="12.75" customHeight="1">
      <c r="A33" s="56"/>
      <c r="B33" s="93"/>
      <c r="C33" s="40" t="str">
        <f t="shared" si="88"/>
        <v/>
      </c>
      <c r="D33" s="57" t="str">
        <f t="shared" si="129"/>
        <v/>
      </c>
      <c r="E33" s="102" t="str">
        <f t="shared" si="89"/>
        <v/>
      </c>
      <c r="F33" s="103" t="str">
        <f t="shared" si="90"/>
        <v/>
      </c>
      <c r="G33" s="102" t="str">
        <f t="shared" si="91"/>
        <v/>
      </c>
      <c r="H33" s="189" t="str">
        <f t="shared" si="106"/>
        <v/>
      </c>
      <c r="I33" s="190"/>
      <c r="J33" s="104"/>
      <c r="K33" s="104"/>
      <c r="L33" s="105" t="str">
        <f t="shared" si="92"/>
        <v/>
      </c>
      <c r="M33" s="112"/>
      <c r="N33" s="111"/>
      <c r="O33" s="107" t="str">
        <f t="shared" si="93"/>
        <v/>
      </c>
      <c r="P33" s="54"/>
      <c r="Q33" s="254"/>
      <c r="R33" s="238">
        <f t="shared" si="135"/>
        <v>0</v>
      </c>
      <c r="S33" s="44">
        <f t="shared" si="107"/>
        <v>0</v>
      </c>
      <c r="T33" s="44">
        <f t="shared" si="84"/>
        <v>1900</v>
      </c>
      <c r="U33" s="44">
        <f t="shared" si="108"/>
        <v>0</v>
      </c>
      <c r="V33" s="44">
        <f t="shared" si="109"/>
        <v>0</v>
      </c>
      <c r="W33" s="44">
        <f t="shared" si="95"/>
        <v>0</v>
      </c>
      <c r="X33" s="236">
        <f t="shared" si="133"/>
        <v>1</v>
      </c>
      <c r="Y33" s="236">
        <f t="shared" si="110"/>
        <v>0</v>
      </c>
      <c r="Z33" s="236">
        <f t="shared" si="131"/>
        <v>0</v>
      </c>
      <c r="AA33" s="236">
        <f t="shared" si="97"/>
        <v>0</v>
      </c>
      <c r="AB33" s="236">
        <f>IF(AA33=0,Y33*W33,AA33)</f>
        <v>0</v>
      </c>
      <c r="AC33" s="251">
        <f>PMT(U33/R24*(AB33),1,-AQ32,AQ32)</f>
        <v>0</v>
      </c>
      <c r="AD33" s="251">
        <f t="shared" si="98"/>
        <v>0</v>
      </c>
      <c r="AE33" s="251">
        <f t="shared" si="112"/>
        <v>0</v>
      </c>
      <c r="AF33" s="251">
        <f t="shared" si="113"/>
        <v>0</v>
      </c>
      <c r="AG33" s="251">
        <f t="shared" si="114"/>
        <v>0</v>
      </c>
      <c r="AH33" s="252">
        <f t="shared" si="115"/>
        <v>0</v>
      </c>
      <c r="AI33" s="252">
        <f t="shared" si="116"/>
        <v>1</v>
      </c>
      <c r="AJ33" s="236">
        <f t="shared" si="117"/>
        <v>0</v>
      </c>
      <c r="AK33" s="249">
        <f t="shared" si="99"/>
        <v>0</v>
      </c>
      <c r="AL33" s="236">
        <f t="shared" si="136"/>
        <v>0</v>
      </c>
      <c r="AM33" s="249">
        <f t="shared" si="100"/>
        <v>0</v>
      </c>
      <c r="AN33" s="249">
        <f t="shared" si="119"/>
        <v>0</v>
      </c>
      <c r="AO33" s="249">
        <f t="shared" si="120"/>
        <v>0</v>
      </c>
      <c r="AP33" s="249">
        <f t="shared" si="121"/>
        <v>0</v>
      </c>
      <c r="AQ33" s="251">
        <f t="shared" si="122"/>
        <v>0</v>
      </c>
      <c r="AR33" s="243">
        <f t="shared" si="101"/>
        <v>0</v>
      </c>
      <c r="AS33" s="243">
        <f t="shared" si="85"/>
        <v>0</v>
      </c>
      <c r="AT33" s="249">
        <f t="shared" si="102"/>
        <v>0</v>
      </c>
      <c r="AU33" s="249">
        <f t="shared" si="103"/>
        <v>0</v>
      </c>
      <c r="AV33" s="44">
        <f>IF(T33=T32,1,0)</f>
        <v>1</v>
      </c>
      <c r="AW33" s="44">
        <f t="shared" si="132"/>
        <v>0</v>
      </c>
      <c r="AX33" s="249" t="e">
        <f t="shared" si="104"/>
        <v>#VALUE!</v>
      </c>
      <c r="AY33" s="249" t="e">
        <f t="shared" si="124"/>
        <v>#VALUE!</v>
      </c>
      <c r="AZ33" s="243" t="e">
        <f t="shared" si="105"/>
        <v>#VALUE!</v>
      </c>
      <c r="BA33" s="253">
        <f t="shared" si="125"/>
        <v>0</v>
      </c>
      <c r="BB33" s="253">
        <f t="shared" si="126"/>
        <v>0</v>
      </c>
      <c r="BC33" s="226">
        <f t="shared" si="127"/>
        <v>0</v>
      </c>
      <c r="BD33" s="249" t="b">
        <f t="shared" si="128"/>
        <v>0</v>
      </c>
      <c r="BE33" s="249">
        <f t="shared" si="86"/>
        <v>0</v>
      </c>
      <c r="BF33" s="236">
        <f t="shared" si="87"/>
        <v>0</v>
      </c>
      <c r="BG33" s="80"/>
      <c r="BH33" s="80"/>
      <c r="BI33" s="80"/>
      <c r="BJ33" s="80"/>
      <c r="BK33" s="80"/>
      <c r="BL33" s="80"/>
      <c r="BM33" s="80"/>
      <c r="BN33" s="80"/>
      <c r="BO33" s="80"/>
      <c r="BP33" s="80"/>
      <c r="BQ33" s="80"/>
      <c r="BR33" s="80"/>
      <c r="BS33" s="80"/>
      <c r="BT33" s="80"/>
      <c r="BU33" s="133"/>
      <c r="BV33" s="133"/>
    </row>
    <row r="34" spans="1:74" s="44" customFormat="1" ht="12.75" customHeight="1">
      <c r="A34" s="56"/>
      <c r="B34" s="93"/>
      <c r="C34" s="40" t="str">
        <f t="shared" si="88"/>
        <v/>
      </c>
      <c r="D34" s="55" t="str">
        <f t="shared" si="129"/>
        <v/>
      </c>
      <c r="E34" s="102" t="str">
        <f t="shared" si="89"/>
        <v/>
      </c>
      <c r="F34" s="103" t="str">
        <f t="shared" si="90"/>
        <v/>
      </c>
      <c r="G34" s="102" t="str">
        <f t="shared" si="91"/>
        <v/>
      </c>
      <c r="H34" s="189" t="str">
        <f t="shared" si="106"/>
        <v/>
      </c>
      <c r="I34" s="190"/>
      <c r="J34" s="104"/>
      <c r="K34" s="104"/>
      <c r="L34" s="105" t="str">
        <f t="shared" si="92"/>
        <v/>
      </c>
      <c r="M34" s="112"/>
      <c r="N34" s="111"/>
      <c r="O34" s="107" t="str">
        <f t="shared" si="93"/>
        <v/>
      </c>
      <c r="P34" s="54"/>
      <c r="Q34" s="254"/>
      <c r="R34" s="238">
        <f t="shared" si="135"/>
        <v>0</v>
      </c>
      <c r="S34" s="44">
        <f t="shared" si="107"/>
        <v>0</v>
      </c>
      <c r="T34" s="44">
        <f t="shared" si="84"/>
        <v>1900</v>
      </c>
      <c r="U34" s="44">
        <f t="shared" si="108"/>
        <v>0</v>
      </c>
      <c r="V34" s="44">
        <f t="shared" si="109"/>
        <v>0</v>
      </c>
      <c r="W34" s="44">
        <f t="shared" si="95"/>
        <v>0</v>
      </c>
      <c r="X34" s="236">
        <f t="shared" si="133"/>
        <v>1</v>
      </c>
      <c r="Y34" s="236">
        <f t="shared" si="110"/>
        <v>0</v>
      </c>
      <c r="Z34" s="236">
        <f t="shared" si="131"/>
        <v>0</v>
      </c>
      <c r="AA34" s="236">
        <f t="shared" si="97"/>
        <v>0</v>
      </c>
      <c r="AB34" s="236">
        <f t="shared" ref="AB34:AB46" si="137">IF(AA34=0,Y34*W34,AA34)</f>
        <v>0</v>
      </c>
      <c r="AC34" s="251">
        <f>PMT(U34/R24*(AB34),1,-AQ33,AQ33)</f>
        <v>0</v>
      </c>
      <c r="AD34" s="251">
        <f t="shared" si="98"/>
        <v>0</v>
      </c>
      <c r="AE34" s="251">
        <f t="shared" ref="AE34:AE36" si="138">IF(B34-J34-N34&gt;0,B34-J34-N34,0)</f>
        <v>0</v>
      </c>
      <c r="AF34" s="251">
        <f t="shared" ref="AF34:AF36" si="139">IF(AE34&gt;AD34,AD34,AE34)</f>
        <v>0</v>
      </c>
      <c r="AG34" s="251">
        <f t="shared" si="114"/>
        <v>0</v>
      </c>
      <c r="AH34" s="252">
        <f t="shared" ref="AH34:AH97" si="140">IF(B34&lt;0,1,0)</f>
        <v>0</v>
      </c>
      <c r="AI34" s="252">
        <f t="shared" ref="AI34:AI97" si="141">IF(B34&lt;0,0,1)</f>
        <v>1</v>
      </c>
      <c r="AJ34" s="236">
        <f t="shared" ref="AJ34:AJ97" si="142">IF(AI34*(B34-J34)&lt;0,1,0)</f>
        <v>0</v>
      </c>
      <c r="AK34" s="249">
        <f t="shared" si="99"/>
        <v>0</v>
      </c>
      <c r="AL34" s="236">
        <f t="shared" si="136"/>
        <v>0</v>
      </c>
      <c r="AM34" s="249">
        <f t="shared" si="100"/>
        <v>0</v>
      </c>
      <c r="AN34" s="249">
        <f t="shared" ref="AN34:AN97" si="143">IF(B34&lt;0,B34,0)</f>
        <v>0</v>
      </c>
      <c r="AO34" s="249">
        <f t="shared" ref="AO34:AO97" si="144">SUM((B34-AF34-J34-N34)*W34+AN34)</f>
        <v>0</v>
      </c>
      <c r="AP34" s="249">
        <f t="shared" ref="AP34:AP97" si="145">IF(AO34*AI34&gt;=0,AO34,0)</f>
        <v>0</v>
      </c>
      <c r="AQ34" s="251">
        <f t="shared" ref="AQ34:AQ97" si="146">SUM(AQ33-(AP34*W34)-(AP34*AH34))</f>
        <v>0</v>
      </c>
      <c r="AR34" s="243">
        <f t="shared" si="101"/>
        <v>0</v>
      </c>
      <c r="AS34" s="243">
        <f t="shared" si="85"/>
        <v>0</v>
      </c>
      <c r="AT34" s="249">
        <f t="shared" si="102"/>
        <v>0</v>
      </c>
      <c r="AU34" s="249">
        <f t="shared" si="103"/>
        <v>0</v>
      </c>
      <c r="AV34" s="44">
        <f t="shared" si="134"/>
        <v>1</v>
      </c>
      <c r="AW34" s="44">
        <f t="shared" si="132"/>
        <v>0</v>
      </c>
      <c r="AX34" s="249" t="e">
        <f t="shared" si="104"/>
        <v>#VALUE!</v>
      </c>
      <c r="AY34" s="249" t="e">
        <f t="shared" si="124"/>
        <v>#VALUE!</v>
      </c>
      <c r="AZ34" s="243" t="e">
        <f t="shared" si="105"/>
        <v>#VALUE!</v>
      </c>
      <c r="BA34" s="253">
        <f t="shared" si="125"/>
        <v>0</v>
      </c>
      <c r="BB34" s="253">
        <f t="shared" si="126"/>
        <v>0</v>
      </c>
      <c r="BC34" s="226">
        <f t="shared" si="127"/>
        <v>0</v>
      </c>
      <c r="BD34" s="249" t="b">
        <f t="shared" si="128"/>
        <v>0</v>
      </c>
      <c r="BE34" s="249">
        <f t="shared" si="86"/>
        <v>0</v>
      </c>
      <c r="BF34" s="236">
        <f t="shared" si="87"/>
        <v>0</v>
      </c>
      <c r="BG34" s="80"/>
      <c r="BH34" s="80"/>
      <c r="BI34" s="80"/>
      <c r="BJ34" s="80"/>
      <c r="BK34" s="80"/>
      <c r="BL34" s="80"/>
      <c r="BM34" s="80"/>
      <c r="BN34" s="80"/>
      <c r="BO34" s="80"/>
      <c r="BP34" s="80"/>
      <c r="BQ34" s="80"/>
      <c r="BR34" s="80"/>
      <c r="BS34" s="80"/>
      <c r="BT34" s="80"/>
      <c r="BU34" s="133"/>
      <c r="BV34" s="133"/>
    </row>
    <row r="35" spans="1:74" s="44" customFormat="1" ht="12.75" customHeight="1">
      <c r="A35" s="56"/>
      <c r="B35" s="93"/>
      <c r="C35" s="40" t="str">
        <f t="shared" si="88"/>
        <v/>
      </c>
      <c r="D35" s="55" t="str">
        <f t="shared" si="129"/>
        <v/>
      </c>
      <c r="E35" s="102" t="str">
        <f t="shared" si="89"/>
        <v/>
      </c>
      <c r="F35" s="103" t="str">
        <f t="shared" si="90"/>
        <v/>
      </c>
      <c r="G35" s="102" t="str">
        <f t="shared" si="91"/>
        <v/>
      </c>
      <c r="H35" s="189" t="str">
        <f t="shared" si="106"/>
        <v/>
      </c>
      <c r="I35" s="190"/>
      <c r="J35" s="104"/>
      <c r="K35" s="104"/>
      <c r="L35" s="105" t="str">
        <f t="shared" si="92"/>
        <v/>
      </c>
      <c r="M35" s="112"/>
      <c r="N35" s="111"/>
      <c r="O35" s="107" t="str">
        <f t="shared" si="93"/>
        <v/>
      </c>
      <c r="P35" s="54"/>
      <c r="Q35" s="254"/>
      <c r="R35" s="238">
        <f t="shared" si="135"/>
        <v>0</v>
      </c>
      <c r="S35" s="44">
        <f t="shared" si="107"/>
        <v>0</v>
      </c>
      <c r="T35" s="44">
        <f t="shared" si="84"/>
        <v>1900</v>
      </c>
      <c r="U35" s="44">
        <f t="shared" si="108"/>
        <v>0</v>
      </c>
      <c r="V35" s="44">
        <f t="shared" si="109"/>
        <v>0</v>
      </c>
      <c r="W35" s="44">
        <f t="shared" si="95"/>
        <v>0</v>
      </c>
      <c r="X35" s="236">
        <f t="shared" si="133"/>
        <v>1</v>
      </c>
      <c r="Y35" s="236">
        <f t="shared" si="110"/>
        <v>0</v>
      </c>
      <c r="Z35" s="236">
        <f t="shared" si="131"/>
        <v>0</v>
      </c>
      <c r="AA35" s="236">
        <f t="shared" si="97"/>
        <v>0</v>
      </c>
      <c r="AB35" s="236">
        <f t="shared" si="137"/>
        <v>0</v>
      </c>
      <c r="AC35" s="251">
        <f>PMT(U35/R24*(AB35),1,-AQ34,AQ34)</f>
        <v>0</v>
      </c>
      <c r="AD35" s="251">
        <f t="shared" si="98"/>
        <v>0</v>
      </c>
      <c r="AE35" s="251">
        <f t="shared" si="138"/>
        <v>0</v>
      </c>
      <c r="AF35" s="251">
        <f t="shared" si="139"/>
        <v>0</v>
      </c>
      <c r="AG35" s="251">
        <f t="shared" si="114"/>
        <v>0</v>
      </c>
      <c r="AH35" s="252">
        <f t="shared" si="140"/>
        <v>0</v>
      </c>
      <c r="AI35" s="252">
        <f t="shared" si="141"/>
        <v>1</v>
      </c>
      <c r="AJ35" s="236">
        <f t="shared" si="142"/>
        <v>0</v>
      </c>
      <c r="AK35" s="249">
        <f t="shared" si="99"/>
        <v>0</v>
      </c>
      <c r="AL35" s="236">
        <f t="shared" si="136"/>
        <v>0</v>
      </c>
      <c r="AM35" s="249">
        <f t="shared" si="100"/>
        <v>0</v>
      </c>
      <c r="AN35" s="249">
        <f t="shared" si="143"/>
        <v>0</v>
      </c>
      <c r="AO35" s="249">
        <f t="shared" si="144"/>
        <v>0</v>
      </c>
      <c r="AP35" s="249">
        <f t="shared" si="145"/>
        <v>0</v>
      </c>
      <c r="AQ35" s="251">
        <f t="shared" si="146"/>
        <v>0</v>
      </c>
      <c r="AR35" s="243">
        <f t="shared" si="101"/>
        <v>0</v>
      </c>
      <c r="AS35" s="243">
        <f t="shared" si="85"/>
        <v>0</v>
      </c>
      <c r="AT35" s="249">
        <f t="shared" si="102"/>
        <v>0</v>
      </c>
      <c r="AU35" s="249">
        <f t="shared" si="103"/>
        <v>0</v>
      </c>
      <c r="AV35" s="44">
        <f t="shared" si="134"/>
        <v>1</v>
      </c>
      <c r="AW35" s="44">
        <f t="shared" si="132"/>
        <v>0</v>
      </c>
      <c r="AX35" s="249" t="e">
        <f t="shared" si="104"/>
        <v>#VALUE!</v>
      </c>
      <c r="AY35" s="249" t="e">
        <f t="shared" si="124"/>
        <v>#VALUE!</v>
      </c>
      <c r="AZ35" s="243" t="e">
        <f t="shared" si="105"/>
        <v>#VALUE!</v>
      </c>
      <c r="BA35" s="253">
        <f t="shared" si="125"/>
        <v>0</v>
      </c>
      <c r="BB35" s="253">
        <f t="shared" si="126"/>
        <v>0</v>
      </c>
      <c r="BC35" s="226">
        <f t="shared" si="127"/>
        <v>0</v>
      </c>
      <c r="BD35" s="249" t="b">
        <f t="shared" si="128"/>
        <v>0</v>
      </c>
      <c r="BE35" s="249">
        <f t="shared" si="86"/>
        <v>0</v>
      </c>
      <c r="BF35" s="236">
        <f t="shared" si="87"/>
        <v>0</v>
      </c>
      <c r="BG35" s="80"/>
      <c r="BH35" s="80"/>
      <c r="BI35" s="80"/>
      <c r="BJ35" s="80"/>
      <c r="BK35" s="80"/>
      <c r="BL35" s="80"/>
      <c r="BM35" s="80"/>
      <c r="BN35" s="80"/>
      <c r="BO35" s="80"/>
      <c r="BP35" s="80"/>
      <c r="BQ35" s="80"/>
      <c r="BR35" s="80"/>
      <c r="BS35" s="80"/>
      <c r="BT35" s="80"/>
      <c r="BU35" s="133"/>
      <c r="BV35" s="133"/>
    </row>
    <row r="36" spans="1:74" s="44" customFormat="1" ht="12.75" customHeight="1">
      <c r="A36" s="56"/>
      <c r="B36" s="93"/>
      <c r="C36" s="40" t="str">
        <f t="shared" si="88"/>
        <v/>
      </c>
      <c r="D36" s="55" t="str">
        <f t="shared" si="129"/>
        <v/>
      </c>
      <c r="E36" s="102" t="str">
        <f t="shared" si="89"/>
        <v/>
      </c>
      <c r="F36" s="103" t="str">
        <f t="shared" si="90"/>
        <v/>
      </c>
      <c r="G36" s="102" t="str">
        <f t="shared" si="91"/>
        <v/>
      </c>
      <c r="H36" s="189" t="str">
        <f t="shared" si="106"/>
        <v/>
      </c>
      <c r="I36" s="190"/>
      <c r="J36" s="104"/>
      <c r="K36" s="104"/>
      <c r="L36" s="105" t="str">
        <f t="shared" si="92"/>
        <v/>
      </c>
      <c r="M36" s="112"/>
      <c r="N36" s="111"/>
      <c r="O36" s="107" t="str">
        <f t="shared" si="93"/>
        <v/>
      </c>
      <c r="P36" s="54"/>
      <c r="Q36" s="254"/>
      <c r="R36" s="238">
        <f t="shared" si="135"/>
        <v>0</v>
      </c>
      <c r="S36" s="44">
        <f t="shared" si="107"/>
        <v>0</v>
      </c>
      <c r="T36" s="44">
        <f t="shared" si="84"/>
        <v>1900</v>
      </c>
      <c r="U36" s="44">
        <f t="shared" si="108"/>
        <v>0</v>
      </c>
      <c r="V36" s="44">
        <f t="shared" si="109"/>
        <v>0</v>
      </c>
      <c r="W36" s="44">
        <f t="shared" si="95"/>
        <v>0</v>
      </c>
      <c r="X36" s="236">
        <f t="shared" si="133"/>
        <v>1</v>
      </c>
      <c r="Y36" s="236">
        <f t="shared" si="110"/>
        <v>0</v>
      </c>
      <c r="Z36" s="236">
        <f t="shared" si="131"/>
        <v>0</v>
      </c>
      <c r="AA36" s="236">
        <f t="shared" si="97"/>
        <v>0</v>
      </c>
      <c r="AB36" s="236">
        <f t="shared" si="137"/>
        <v>0</v>
      </c>
      <c r="AC36" s="251">
        <f>PMT(U36/R24*(AB36),1,-AQ35,AQ35)</f>
        <v>0</v>
      </c>
      <c r="AD36" s="251">
        <f t="shared" si="98"/>
        <v>0</v>
      </c>
      <c r="AE36" s="251">
        <f t="shared" si="138"/>
        <v>0</v>
      </c>
      <c r="AF36" s="251">
        <f t="shared" si="139"/>
        <v>0</v>
      </c>
      <c r="AG36" s="251">
        <f t="shared" si="114"/>
        <v>0</v>
      </c>
      <c r="AH36" s="252">
        <f t="shared" si="140"/>
        <v>0</v>
      </c>
      <c r="AI36" s="252">
        <f t="shared" si="141"/>
        <v>1</v>
      </c>
      <c r="AJ36" s="236">
        <f t="shared" si="142"/>
        <v>0</v>
      </c>
      <c r="AK36" s="249">
        <f t="shared" si="99"/>
        <v>0</v>
      </c>
      <c r="AL36" s="236">
        <f t="shared" si="136"/>
        <v>0</v>
      </c>
      <c r="AM36" s="249">
        <f t="shared" si="100"/>
        <v>0</v>
      </c>
      <c r="AN36" s="249">
        <f t="shared" si="143"/>
        <v>0</v>
      </c>
      <c r="AO36" s="249">
        <f t="shared" si="144"/>
        <v>0</v>
      </c>
      <c r="AP36" s="249">
        <f t="shared" si="145"/>
        <v>0</v>
      </c>
      <c r="AQ36" s="251">
        <f t="shared" si="146"/>
        <v>0</v>
      </c>
      <c r="AR36" s="243">
        <f t="shared" si="101"/>
        <v>0</v>
      </c>
      <c r="AS36" s="243">
        <f t="shared" si="85"/>
        <v>0</v>
      </c>
      <c r="AT36" s="249">
        <f t="shared" si="102"/>
        <v>0</v>
      </c>
      <c r="AU36" s="249">
        <f t="shared" si="103"/>
        <v>0</v>
      </c>
      <c r="AV36" s="44">
        <f t="shared" si="134"/>
        <v>1</v>
      </c>
      <c r="AW36" s="44">
        <f t="shared" si="132"/>
        <v>0</v>
      </c>
      <c r="AX36" s="249" t="e">
        <f t="shared" si="104"/>
        <v>#VALUE!</v>
      </c>
      <c r="AY36" s="249" t="e">
        <f t="shared" si="124"/>
        <v>#VALUE!</v>
      </c>
      <c r="AZ36" s="243" t="e">
        <f t="shared" si="105"/>
        <v>#VALUE!</v>
      </c>
      <c r="BA36" s="253">
        <f t="shared" si="125"/>
        <v>0</v>
      </c>
      <c r="BB36" s="253">
        <f t="shared" si="126"/>
        <v>0</v>
      </c>
      <c r="BC36" s="226">
        <f t="shared" si="127"/>
        <v>0</v>
      </c>
      <c r="BD36" s="249" t="b">
        <f t="shared" si="128"/>
        <v>0</v>
      </c>
      <c r="BE36" s="249">
        <f t="shared" si="86"/>
        <v>0</v>
      </c>
      <c r="BF36" s="236">
        <f t="shared" si="87"/>
        <v>0</v>
      </c>
      <c r="BG36" s="80"/>
      <c r="BH36" s="80"/>
      <c r="BI36" s="80"/>
      <c r="BJ36" s="80"/>
      <c r="BK36" s="80"/>
      <c r="BL36" s="80"/>
      <c r="BM36" s="80"/>
      <c r="BN36" s="80"/>
      <c r="BO36" s="80"/>
      <c r="BP36" s="80"/>
      <c r="BQ36" s="80"/>
      <c r="BR36" s="80"/>
      <c r="BS36" s="80"/>
      <c r="BT36" s="80"/>
      <c r="BU36" s="133"/>
      <c r="BV36" s="133"/>
    </row>
    <row r="37" spans="1:74" s="44" customFormat="1" ht="12.75" customHeight="1">
      <c r="A37" s="56"/>
      <c r="B37" s="93"/>
      <c r="C37" s="40" t="str">
        <f t="shared" si="88"/>
        <v/>
      </c>
      <c r="D37" s="55" t="str">
        <f t="shared" si="129"/>
        <v/>
      </c>
      <c r="E37" s="102" t="str">
        <f t="shared" si="89"/>
        <v/>
      </c>
      <c r="F37" s="103" t="str">
        <f t="shared" si="90"/>
        <v/>
      </c>
      <c r="G37" s="102" t="str">
        <f t="shared" si="91"/>
        <v/>
      </c>
      <c r="H37" s="189" t="str">
        <f t="shared" si="106"/>
        <v/>
      </c>
      <c r="I37" s="190"/>
      <c r="J37" s="104"/>
      <c r="K37" s="104"/>
      <c r="L37" s="105" t="str">
        <f t="shared" si="92"/>
        <v/>
      </c>
      <c r="M37" s="112"/>
      <c r="N37" s="111"/>
      <c r="O37" s="107" t="str">
        <f t="shared" si="93"/>
        <v/>
      </c>
      <c r="P37" s="54"/>
      <c r="Q37" s="254"/>
      <c r="R37" s="238">
        <f t="shared" si="135"/>
        <v>0</v>
      </c>
      <c r="S37" s="44">
        <f t="shared" si="107"/>
        <v>0</v>
      </c>
      <c r="T37" s="44">
        <f t="shared" si="84"/>
        <v>1900</v>
      </c>
      <c r="U37" s="44">
        <f t="shared" si="108"/>
        <v>0</v>
      </c>
      <c r="V37" s="44">
        <f t="shared" si="109"/>
        <v>0</v>
      </c>
      <c r="W37" s="44">
        <f t="shared" si="95"/>
        <v>0</v>
      </c>
      <c r="X37" s="236">
        <f t="shared" si="133"/>
        <v>1</v>
      </c>
      <c r="Y37" s="236">
        <f t="shared" si="110"/>
        <v>0</v>
      </c>
      <c r="Z37" s="236">
        <f t="shared" si="131"/>
        <v>0</v>
      </c>
      <c r="AA37" s="236">
        <f>SUM(Z37*W37)</f>
        <v>0</v>
      </c>
      <c r="AB37" s="236">
        <f t="shared" si="137"/>
        <v>0</v>
      </c>
      <c r="AC37" s="251">
        <f>PMT(U37/R24*(AB37),1,-AQ36,AQ36)</f>
        <v>0</v>
      </c>
      <c r="AD37" s="251">
        <f t="shared" si="98"/>
        <v>0</v>
      </c>
      <c r="AE37" s="251">
        <f t="shared" ref="AE37:AE40" si="147">IF(B37-J37-N37&gt;0,B37-J37-N37,0)</f>
        <v>0</v>
      </c>
      <c r="AF37" s="251">
        <f t="shared" ref="AF37:AF40" si="148">IF(AE37&gt;AD37,AD37,AE37)</f>
        <v>0</v>
      </c>
      <c r="AG37" s="251">
        <f t="shared" si="114"/>
        <v>0</v>
      </c>
      <c r="AH37" s="252">
        <f t="shared" si="140"/>
        <v>0</v>
      </c>
      <c r="AI37" s="252">
        <f t="shared" si="141"/>
        <v>1</v>
      </c>
      <c r="AJ37" s="236">
        <f t="shared" si="142"/>
        <v>0</v>
      </c>
      <c r="AK37" s="249">
        <f t="shared" si="99"/>
        <v>0</v>
      </c>
      <c r="AL37" s="236">
        <f t="shared" si="136"/>
        <v>0</v>
      </c>
      <c r="AM37" s="249">
        <f t="shared" si="100"/>
        <v>0</v>
      </c>
      <c r="AN37" s="249">
        <f t="shared" si="143"/>
        <v>0</v>
      </c>
      <c r="AO37" s="249">
        <f t="shared" si="144"/>
        <v>0</v>
      </c>
      <c r="AP37" s="249">
        <f t="shared" si="145"/>
        <v>0</v>
      </c>
      <c r="AQ37" s="251">
        <f t="shared" si="146"/>
        <v>0</v>
      </c>
      <c r="AR37" s="243">
        <f t="shared" si="101"/>
        <v>0</v>
      </c>
      <c r="AS37" s="243">
        <f t="shared" si="85"/>
        <v>0</v>
      </c>
      <c r="AT37" s="249">
        <f t="shared" si="102"/>
        <v>0</v>
      </c>
      <c r="AU37" s="249">
        <f t="shared" si="103"/>
        <v>0</v>
      </c>
      <c r="AV37" s="44">
        <f t="shared" si="134"/>
        <v>1</v>
      </c>
      <c r="AW37" s="44">
        <f t="shared" si="132"/>
        <v>0</v>
      </c>
      <c r="AX37" s="249" t="e">
        <f t="shared" si="104"/>
        <v>#VALUE!</v>
      </c>
      <c r="AY37" s="249" t="e">
        <f t="shared" si="124"/>
        <v>#VALUE!</v>
      </c>
      <c r="AZ37" s="243" t="e">
        <f t="shared" si="105"/>
        <v>#VALUE!</v>
      </c>
      <c r="BA37" s="253">
        <f t="shared" si="125"/>
        <v>0</v>
      </c>
      <c r="BB37" s="253">
        <f t="shared" si="126"/>
        <v>0</v>
      </c>
      <c r="BC37" s="226">
        <f t="shared" si="127"/>
        <v>0</v>
      </c>
      <c r="BD37" s="249" t="b">
        <f t="shared" si="128"/>
        <v>0</v>
      </c>
      <c r="BE37" s="249">
        <f t="shared" si="86"/>
        <v>0</v>
      </c>
      <c r="BF37" s="236">
        <f t="shared" si="87"/>
        <v>0</v>
      </c>
      <c r="BG37" s="80"/>
      <c r="BH37" s="80"/>
      <c r="BI37" s="80"/>
      <c r="BJ37" s="80"/>
      <c r="BK37" s="80"/>
      <c r="BL37" s="80"/>
      <c r="BM37" s="80"/>
      <c r="BN37" s="80"/>
      <c r="BO37" s="80"/>
      <c r="BP37" s="80"/>
      <c r="BQ37" s="80"/>
      <c r="BR37" s="80"/>
      <c r="BS37" s="80"/>
      <c r="BT37" s="80"/>
      <c r="BU37" s="133"/>
      <c r="BV37" s="133"/>
    </row>
    <row r="38" spans="1:74" s="44" customFormat="1" ht="12.75" customHeight="1">
      <c r="A38" s="56"/>
      <c r="B38" s="93"/>
      <c r="C38" s="40" t="str">
        <f t="shared" si="88"/>
        <v/>
      </c>
      <c r="D38" s="55" t="str">
        <f t="shared" si="129"/>
        <v/>
      </c>
      <c r="E38" s="102" t="str">
        <f t="shared" si="89"/>
        <v/>
      </c>
      <c r="F38" s="103" t="str">
        <f t="shared" si="90"/>
        <v/>
      </c>
      <c r="G38" s="102" t="str">
        <f t="shared" si="91"/>
        <v/>
      </c>
      <c r="H38" s="189" t="str">
        <f t="shared" si="106"/>
        <v/>
      </c>
      <c r="I38" s="190"/>
      <c r="J38" s="104"/>
      <c r="K38" s="104"/>
      <c r="L38" s="105" t="str">
        <f t="shared" si="92"/>
        <v/>
      </c>
      <c r="M38" s="104"/>
      <c r="N38" s="104"/>
      <c r="O38" s="107" t="str">
        <f t="shared" si="93"/>
        <v/>
      </c>
      <c r="P38" s="53"/>
      <c r="Q38" s="254"/>
      <c r="R38" s="238">
        <f t="shared" si="135"/>
        <v>0</v>
      </c>
      <c r="S38" s="44">
        <f t="shared" si="107"/>
        <v>0</v>
      </c>
      <c r="T38" s="44">
        <f t="shared" si="84"/>
        <v>1900</v>
      </c>
      <c r="U38" s="44">
        <f t="shared" si="108"/>
        <v>0</v>
      </c>
      <c r="V38" s="44">
        <f t="shared" si="109"/>
        <v>0</v>
      </c>
      <c r="W38" s="44">
        <f t="shared" si="95"/>
        <v>0</v>
      </c>
      <c r="X38" s="236">
        <f t="shared" si="133"/>
        <v>1</v>
      </c>
      <c r="Y38" s="236">
        <f t="shared" si="110"/>
        <v>0</v>
      </c>
      <c r="Z38" s="236">
        <f t="shared" si="131"/>
        <v>0</v>
      </c>
      <c r="AA38" s="236">
        <f t="shared" ref="AA38:AA46" si="149">SUM(Z38*W38)</f>
        <v>0</v>
      </c>
      <c r="AB38" s="236">
        <f t="shared" si="137"/>
        <v>0</v>
      </c>
      <c r="AC38" s="251">
        <f>PMT(U38/R24*(AB38),1,-AQ37,AQ37)</f>
        <v>0</v>
      </c>
      <c r="AD38" s="251">
        <f t="shared" si="98"/>
        <v>0</v>
      </c>
      <c r="AE38" s="251">
        <f t="shared" si="147"/>
        <v>0</v>
      </c>
      <c r="AF38" s="251">
        <f t="shared" si="148"/>
        <v>0</v>
      </c>
      <c r="AG38" s="251">
        <f t="shared" si="114"/>
        <v>0</v>
      </c>
      <c r="AH38" s="252">
        <f t="shared" si="140"/>
        <v>0</v>
      </c>
      <c r="AI38" s="252">
        <f t="shared" si="141"/>
        <v>1</v>
      </c>
      <c r="AJ38" s="236">
        <f t="shared" si="142"/>
        <v>0</v>
      </c>
      <c r="AK38" s="249">
        <f t="shared" si="99"/>
        <v>0</v>
      </c>
      <c r="AL38" s="236">
        <f t="shared" si="136"/>
        <v>0</v>
      </c>
      <c r="AM38" s="249">
        <f t="shared" si="100"/>
        <v>0</v>
      </c>
      <c r="AN38" s="249">
        <f t="shared" si="143"/>
        <v>0</v>
      </c>
      <c r="AO38" s="249">
        <f t="shared" si="144"/>
        <v>0</v>
      </c>
      <c r="AP38" s="249">
        <f t="shared" si="145"/>
        <v>0</v>
      </c>
      <c r="AQ38" s="251">
        <f t="shared" si="146"/>
        <v>0</v>
      </c>
      <c r="AR38" s="243">
        <f t="shared" si="101"/>
        <v>0</v>
      </c>
      <c r="AS38" s="243">
        <f t="shared" si="85"/>
        <v>0</v>
      </c>
      <c r="AT38" s="249">
        <f t="shared" si="102"/>
        <v>0</v>
      </c>
      <c r="AU38" s="249">
        <f t="shared" si="103"/>
        <v>0</v>
      </c>
      <c r="AV38" s="44">
        <f t="shared" si="134"/>
        <v>1</v>
      </c>
      <c r="AW38" s="44">
        <f t="shared" si="132"/>
        <v>0</v>
      </c>
      <c r="AX38" s="249" t="e">
        <f t="shared" si="104"/>
        <v>#VALUE!</v>
      </c>
      <c r="AY38" s="249" t="e">
        <f t="shared" si="124"/>
        <v>#VALUE!</v>
      </c>
      <c r="AZ38" s="243" t="e">
        <f>SUM((AX38*AW39)-AY38)</f>
        <v>#VALUE!</v>
      </c>
      <c r="BA38" s="253">
        <f t="shared" si="125"/>
        <v>0</v>
      </c>
      <c r="BB38" s="253">
        <f t="shared" si="126"/>
        <v>0</v>
      </c>
      <c r="BC38" s="226">
        <f t="shared" si="127"/>
        <v>0</v>
      </c>
      <c r="BD38" s="249" t="b">
        <f t="shared" si="128"/>
        <v>0</v>
      </c>
      <c r="BE38" s="249">
        <f t="shared" si="86"/>
        <v>0</v>
      </c>
      <c r="BF38" s="236">
        <f t="shared" si="87"/>
        <v>0</v>
      </c>
      <c r="BG38" s="80"/>
      <c r="BH38" s="80"/>
      <c r="BI38" s="80"/>
      <c r="BJ38" s="80"/>
      <c r="BK38" s="80"/>
      <c r="BL38" s="80"/>
      <c r="BM38" s="80"/>
      <c r="BN38" s="80"/>
      <c r="BO38" s="80"/>
      <c r="BP38" s="80"/>
      <c r="BQ38" s="80"/>
      <c r="BR38" s="80"/>
      <c r="BS38" s="80"/>
      <c r="BT38" s="80"/>
      <c r="BU38" s="133"/>
      <c r="BV38" s="133"/>
    </row>
    <row r="39" spans="1:74" s="44" customFormat="1" ht="12.75" customHeight="1">
      <c r="A39" s="92"/>
      <c r="B39" s="93"/>
      <c r="C39" s="40" t="str">
        <f t="shared" si="88"/>
        <v/>
      </c>
      <c r="D39" s="55" t="str">
        <f t="shared" si="129"/>
        <v/>
      </c>
      <c r="E39" s="102" t="str">
        <f t="shared" si="89"/>
        <v/>
      </c>
      <c r="F39" s="103" t="str">
        <f t="shared" si="90"/>
        <v/>
      </c>
      <c r="G39" s="102" t="str">
        <f t="shared" si="91"/>
        <v/>
      </c>
      <c r="H39" s="189" t="str">
        <f t="shared" si="106"/>
        <v/>
      </c>
      <c r="I39" s="190"/>
      <c r="J39" s="104"/>
      <c r="K39" s="104"/>
      <c r="L39" s="105" t="str">
        <f t="shared" si="92"/>
        <v/>
      </c>
      <c r="M39" s="104"/>
      <c r="N39" s="104"/>
      <c r="O39" s="107" t="str">
        <f t="shared" si="93"/>
        <v/>
      </c>
      <c r="P39" s="53"/>
      <c r="Q39" s="254"/>
      <c r="R39" s="238">
        <f t="shared" si="135"/>
        <v>0</v>
      </c>
      <c r="S39" s="44">
        <f t="shared" si="107"/>
        <v>0</v>
      </c>
      <c r="T39" s="44">
        <f t="shared" si="84"/>
        <v>1900</v>
      </c>
      <c r="U39" s="44">
        <f t="shared" si="108"/>
        <v>0</v>
      </c>
      <c r="V39" s="44">
        <f t="shared" si="109"/>
        <v>0</v>
      </c>
      <c r="W39" s="44">
        <f t="shared" si="95"/>
        <v>0</v>
      </c>
      <c r="X39" s="236">
        <f t="shared" si="133"/>
        <v>1</v>
      </c>
      <c r="Y39" s="236">
        <f t="shared" si="110"/>
        <v>0</v>
      </c>
      <c r="Z39" s="236">
        <f t="shared" si="131"/>
        <v>0</v>
      </c>
      <c r="AA39" s="236">
        <f t="shared" si="149"/>
        <v>0</v>
      </c>
      <c r="AB39" s="236">
        <f t="shared" si="137"/>
        <v>0</v>
      </c>
      <c r="AC39" s="251">
        <f>PMT(U39/R24*(AB39),1,-AQ38,AQ38)</f>
        <v>0</v>
      </c>
      <c r="AD39" s="251">
        <f t="shared" si="98"/>
        <v>0</v>
      </c>
      <c r="AE39" s="251">
        <f t="shared" si="147"/>
        <v>0</v>
      </c>
      <c r="AF39" s="251">
        <f t="shared" si="148"/>
        <v>0</v>
      </c>
      <c r="AG39" s="251">
        <f t="shared" si="114"/>
        <v>0</v>
      </c>
      <c r="AH39" s="252">
        <f t="shared" si="140"/>
        <v>0</v>
      </c>
      <c r="AI39" s="252">
        <f t="shared" si="141"/>
        <v>1</v>
      </c>
      <c r="AJ39" s="236">
        <f t="shared" si="142"/>
        <v>0</v>
      </c>
      <c r="AK39" s="249">
        <f t="shared" si="99"/>
        <v>0</v>
      </c>
      <c r="AL39" s="236">
        <f t="shared" si="136"/>
        <v>0</v>
      </c>
      <c r="AM39" s="249">
        <f t="shared" si="100"/>
        <v>0</v>
      </c>
      <c r="AN39" s="249">
        <f t="shared" si="143"/>
        <v>0</v>
      </c>
      <c r="AO39" s="249">
        <f t="shared" si="144"/>
        <v>0</v>
      </c>
      <c r="AP39" s="249">
        <f t="shared" si="145"/>
        <v>0</v>
      </c>
      <c r="AQ39" s="251">
        <f t="shared" si="146"/>
        <v>0</v>
      </c>
      <c r="AR39" s="243">
        <f t="shared" si="101"/>
        <v>0</v>
      </c>
      <c r="AS39" s="243">
        <f t="shared" si="85"/>
        <v>0</v>
      </c>
      <c r="AT39" s="249">
        <f t="shared" si="102"/>
        <v>0</v>
      </c>
      <c r="AU39" s="249">
        <f t="shared" si="103"/>
        <v>0</v>
      </c>
      <c r="AV39" s="44">
        <f t="shared" ref="AV39:AV41" si="150">IF(T39=T38,1,0)</f>
        <v>1</v>
      </c>
      <c r="AW39" s="44">
        <f t="shared" si="132"/>
        <v>0</v>
      </c>
      <c r="AX39" s="249" t="e">
        <f t="shared" si="104"/>
        <v>#VALUE!</v>
      </c>
      <c r="AY39" s="249" t="e">
        <f t="shared" si="124"/>
        <v>#VALUE!</v>
      </c>
      <c r="AZ39" s="243" t="e">
        <f t="shared" si="105"/>
        <v>#VALUE!</v>
      </c>
      <c r="BA39" s="253">
        <f t="shared" si="125"/>
        <v>0</v>
      </c>
      <c r="BB39" s="253">
        <f t="shared" si="126"/>
        <v>0</v>
      </c>
      <c r="BC39" s="226">
        <f t="shared" si="127"/>
        <v>0</v>
      </c>
      <c r="BD39" s="249" t="b">
        <f t="shared" si="128"/>
        <v>0</v>
      </c>
      <c r="BE39" s="249">
        <f t="shared" si="86"/>
        <v>0</v>
      </c>
      <c r="BF39" s="236">
        <f t="shared" si="87"/>
        <v>0</v>
      </c>
      <c r="BG39" s="80"/>
      <c r="BH39" s="80"/>
      <c r="BI39" s="80"/>
      <c r="BJ39" s="80"/>
      <c r="BK39" s="80"/>
      <c r="BL39" s="80"/>
      <c r="BM39" s="80"/>
      <c r="BN39" s="80"/>
      <c r="BO39" s="80"/>
      <c r="BP39" s="80"/>
      <c r="BQ39" s="80"/>
      <c r="BR39" s="80"/>
      <c r="BS39" s="80"/>
      <c r="BT39" s="80"/>
      <c r="BU39" s="133"/>
      <c r="BV39" s="133"/>
    </row>
    <row r="40" spans="1:74" s="44" customFormat="1" ht="12.75" customHeight="1">
      <c r="A40" s="56"/>
      <c r="B40" s="95"/>
      <c r="C40" s="40" t="str">
        <f t="shared" si="88"/>
        <v/>
      </c>
      <c r="D40" s="55" t="str">
        <f t="shared" si="129"/>
        <v/>
      </c>
      <c r="E40" s="102" t="str">
        <f t="shared" si="89"/>
        <v/>
      </c>
      <c r="F40" s="103" t="str">
        <f t="shared" si="90"/>
        <v/>
      </c>
      <c r="G40" s="102" t="str">
        <f t="shared" si="91"/>
        <v/>
      </c>
      <c r="H40" s="189" t="str">
        <f t="shared" si="106"/>
        <v/>
      </c>
      <c r="I40" s="190"/>
      <c r="J40" s="104"/>
      <c r="K40" s="104"/>
      <c r="L40" s="105" t="str">
        <f t="shared" si="92"/>
        <v/>
      </c>
      <c r="M40" s="104"/>
      <c r="N40" s="104"/>
      <c r="O40" s="107" t="str">
        <f t="shared" si="93"/>
        <v/>
      </c>
      <c r="P40" s="53"/>
      <c r="Q40" s="254"/>
      <c r="R40" s="238">
        <f t="shared" si="135"/>
        <v>0</v>
      </c>
      <c r="S40" s="44">
        <f t="shared" si="107"/>
        <v>0</v>
      </c>
      <c r="T40" s="44">
        <f t="shared" si="84"/>
        <v>1900</v>
      </c>
      <c r="U40" s="44">
        <f t="shared" si="108"/>
        <v>0</v>
      </c>
      <c r="V40" s="44">
        <f t="shared" si="109"/>
        <v>0</v>
      </c>
      <c r="W40" s="44">
        <f t="shared" si="95"/>
        <v>0</v>
      </c>
      <c r="X40" s="236">
        <f t="shared" si="133"/>
        <v>1</v>
      </c>
      <c r="Y40" s="236">
        <f t="shared" si="110"/>
        <v>0</v>
      </c>
      <c r="Z40" s="236">
        <f t="shared" si="131"/>
        <v>0</v>
      </c>
      <c r="AA40" s="236">
        <f t="shared" si="149"/>
        <v>0</v>
      </c>
      <c r="AB40" s="236">
        <f t="shared" si="137"/>
        <v>0</v>
      </c>
      <c r="AC40" s="251">
        <f>PMT(U40/R24*(AB40),1,-AQ39,AQ39)</f>
        <v>0</v>
      </c>
      <c r="AD40" s="251">
        <f t="shared" si="98"/>
        <v>0</v>
      </c>
      <c r="AE40" s="251">
        <f t="shared" si="147"/>
        <v>0</v>
      </c>
      <c r="AF40" s="251">
        <f t="shared" si="148"/>
        <v>0</v>
      </c>
      <c r="AG40" s="251">
        <f t="shared" si="114"/>
        <v>0</v>
      </c>
      <c r="AH40" s="252">
        <f t="shared" si="140"/>
        <v>0</v>
      </c>
      <c r="AI40" s="252">
        <f t="shared" si="141"/>
        <v>1</v>
      </c>
      <c r="AJ40" s="236">
        <f t="shared" si="142"/>
        <v>0</v>
      </c>
      <c r="AK40" s="249">
        <f t="shared" si="99"/>
        <v>0</v>
      </c>
      <c r="AL40" s="236">
        <f t="shared" si="136"/>
        <v>0</v>
      </c>
      <c r="AM40" s="249">
        <f t="shared" si="100"/>
        <v>0</v>
      </c>
      <c r="AN40" s="249">
        <f t="shared" si="143"/>
        <v>0</v>
      </c>
      <c r="AO40" s="249">
        <f t="shared" si="144"/>
        <v>0</v>
      </c>
      <c r="AP40" s="249">
        <f t="shared" si="145"/>
        <v>0</v>
      </c>
      <c r="AQ40" s="251">
        <f t="shared" si="146"/>
        <v>0</v>
      </c>
      <c r="AR40" s="243">
        <f t="shared" si="101"/>
        <v>0</v>
      </c>
      <c r="AS40" s="243">
        <f t="shared" si="85"/>
        <v>0</v>
      </c>
      <c r="AT40" s="249">
        <f t="shared" si="102"/>
        <v>0</v>
      </c>
      <c r="AU40" s="249">
        <f t="shared" si="103"/>
        <v>0</v>
      </c>
      <c r="AV40" s="44">
        <f t="shared" si="150"/>
        <v>1</v>
      </c>
      <c r="AW40" s="44">
        <f t="shared" si="132"/>
        <v>0</v>
      </c>
      <c r="AX40" s="249" t="e">
        <f t="shared" si="104"/>
        <v>#VALUE!</v>
      </c>
      <c r="AY40" s="249" t="e">
        <f t="shared" si="124"/>
        <v>#VALUE!</v>
      </c>
      <c r="AZ40" s="243" t="e">
        <f t="shared" si="105"/>
        <v>#VALUE!</v>
      </c>
      <c r="BA40" s="253">
        <f t="shared" si="125"/>
        <v>0</v>
      </c>
      <c r="BB40" s="253">
        <f t="shared" si="126"/>
        <v>0</v>
      </c>
      <c r="BC40" s="226">
        <f t="shared" si="127"/>
        <v>0</v>
      </c>
      <c r="BD40" s="249" t="b">
        <f t="shared" si="128"/>
        <v>0</v>
      </c>
      <c r="BE40" s="249">
        <f t="shared" si="86"/>
        <v>0</v>
      </c>
      <c r="BF40" s="236">
        <f t="shared" si="87"/>
        <v>0</v>
      </c>
      <c r="BG40" s="80"/>
      <c r="BH40" s="80"/>
      <c r="BI40" s="80"/>
      <c r="BJ40" s="80"/>
      <c r="BK40" s="80"/>
      <c r="BL40" s="80"/>
      <c r="BM40" s="80"/>
      <c r="BN40" s="80"/>
      <c r="BO40" s="80"/>
      <c r="BP40" s="80"/>
      <c r="BQ40" s="80"/>
      <c r="BR40" s="80"/>
      <c r="BS40" s="80"/>
      <c r="BT40" s="80"/>
      <c r="BU40" s="133"/>
      <c r="BV40" s="133"/>
    </row>
    <row r="41" spans="1:74" s="44" customFormat="1" ht="12.75" customHeight="1">
      <c r="A41" s="56"/>
      <c r="B41" s="93"/>
      <c r="C41" s="40" t="str">
        <f t="shared" si="88"/>
        <v/>
      </c>
      <c r="D41" s="55" t="str">
        <f t="shared" si="129"/>
        <v/>
      </c>
      <c r="E41" s="102" t="str">
        <f t="shared" si="89"/>
        <v/>
      </c>
      <c r="F41" s="103" t="str">
        <f t="shared" si="90"/>
        <v/>
      </c>
      <c r="G41" s="102" t="str">
        <f t="shared" si="91"/>
        <v/>
      </c>
      <c r="H41" s="189" t="str">
        <f t="shared" si="106"/>
        <v/>
      </c>
      <c r="I41" s="190"/>
      <c r="J41" s="104"/>
      <c r="K41" s="104"/>
      <c r="L41" s="105" t="str">
        <f t="shared" si="92"/>
        <v/>
      </c>
      <c r="M41" s="104"/>
      <c r="N41" s="104"/>
      <c r="O41" s="107" t="str">
        <f t="shared" si="93"/>
        <v/>
      </c>
      <c r="P41" s="53"/>
      <c r="Q41" s="254"/>
      <c r="R41" s="238">
        <f t="shared" si="135"/>
        <v>0</v>
      </c>
      <c r="S41" s="44">
        <f t="shared" si="107"/>
        <v>0</v>
      </c>
      <c r="T41" s="44">
        <f t="shared" si="84"/>
        <v>1900</v>
      </c>
      <c r="U41" s="44">
        <f t="shared" si="108"/>
        <v>0</v>
      </c>
      <c r="V41" s="44">
        <f t="shared" si="109"/>
        <v>0</v>
      </c>
      <c r="W41" s="44">
        <f t="shared" si="95"/>
        <v>0</v>
      </c>
      <c r="X41" s="236">
        <f t="shared" si="133"/>
        <v>1</v>
      </c>
      <c r="Y41" s="236">
        <f t="shared" si="110"/>
        <v>0</v>
      </c>
      <c r="Z41" s="236">
        <f t="shared" si="131"/>
        <v>0</v>
      </c>
      <c r="AA41" s="236">
        <f t="shared" si="149"/>
        <v>0</v>
      </c>
      <c r="AB41" s="236">
        <f t="shared" si="137"/>
        <v>0</v>
      </c>
      <c r="AC41" s="251">
        <f>PMT(U41/R24*(AB41),1,-AQ40,AQ40)</f>
        <v>0</v>
      </c>
      <c r="AD41" s="251">
        <f t="shared" si="98"/>
        <v>0</v>
      </c>
      <c r="AE41" s="251">
        <f t="shared" ref="AE41:AE61" si="151">IF(B41-J41-N41&gt;0,B41-J41-N41,0)</f>
        <v>0</v>
      </c>
      <c r="AF41" s="251">
        <f t="shared" ref="AF41:AF61" si="152">IF(AE41&gt;AD41,AD41,AE41)</f>
        <v>0</v>
      </c>
      <c r="AG41" s="251">
        <f t="shared" ref="AG41:AG61" si="153">SUM(AD41-AF41)</f>
        <v>0</v>
      </c>
      <c r="AH41" s="252">
        <f t="shared" si="140"/>
        <v>0</v>
      </c>
      <c r="AI41" s="252">
        <f t="shared" si="141"/>
        <v>1</v>
      </c>
      <c r="AJ41" s="236">
        <f t="shared" si="142"/>
        <v>0</v>
      </c>
      <c r="AK41" s="249">
        <f t="shared" si="99"/>
        <v>0</v>
      </c>
      <c r="AL41" s="236">
        <f t="shared" si="136"/>
        <v>0</v>
      </c>
      <c r="AM41" s="249">
        <f t="shared" si="100"/>
        <v>0</v>
      </c>
      <c r="AN41" s="249">
        <f t="shared" si="143"/>
        <v>0</v>
      </c>
      <c r="AO41" s="249">
        <f t="shared" si="144"/>
        <v>0</v>
      </c>
      <c r="AP41" s="249">
        <f t="shared" si="145"/>
        <v>0</v>
      </c>
      <c r="AQ41" s="251">
        <f t="shared" si="146"/>
        <v>0</v>
      </c>
      <c r="AR41" s="243">
        <f t="shared" si="101"/>
        <v>0</v>
      </c>
      <c r="AS41" s="243">
        <f t="shared" si="85"/>
        <v>0</v>
      </c>
      <c r="AT41" s="249">
        <f t="shared" si="102"/>
        <v>0</v>
      </c>
      <c r="AU41" s="249">
        <f t="shared" si="103"/>
        <v>0</v>
      </c>
      <c r="AV41" s="44">
        <f t="shared" si="150"/>
        <v>1</v>
      </c>
      <c r="AW41" s="44">
        <f t="shared" si="132"/>
        <v>0</v>
      </c>
      <c r="AX41" s="249" t="e">
        <f t="shared" si="104"/>
        <v>#VALUE!</v>
      </c>
      <c r="AY41" s="249" t="e">
        <f t="shared" si="124"/>
        <v>#VALUE!</v>
      </c>
      <c r="AZ41" s="243" t="e">
        <f t="shared" si="105"/>
        <v>#VALUE!</v>
      </c>
      <c r="BA41" s="253">
        <f t="shared" si="125"/>
        <v>0</v>
      </c>
      <c r="BB41" s="253">
        <f t="shared" si="126"/>
        <v>0</v>
      </c>
      <c r="BC41" s="226">
        <f t="shared" si="127"/>
        <v>0</v>
      </c>
      <c r="BD41" s="249" t="b">
        <f>AND(R41=1,R42=0)</f>
        <v>0</v>
      </c>
      <c r="BE41" s="249">
        <f t="shared" si="86"/>
        <v>0</v>
      </c>
      <c r="BF41" s="236">
        <f t="shared" si="87"/>
        <v>0</v>
      </c>
      <c r="BG41" s="80"/>
      <c r="BH41" s="80"/>
      <c r="BI41" s="80"/>
      <c r="BJ41" s="80"/>
      <c r="BK41" s="80"/>
      <c r="BL41" s="80"/>
      <c r="BM41" s="80"/>
      <c r="BN41" s="80"/>
      <c r="BO41" s="80"/>
      <c r="BP41" s="80"/>
      <c r="BQ41" s="80"/>
      <c r="BR41" s="80"/>
      <c r="BS41" s="80"/>
      <c r="BT41" s="80"/>
      <c r="BU41" s="133"/>
      <c r="BV41" s="133"/>
    </row>
    <row r="42" spans="1:74" s="44" customFormat="1" ht="12.75" customHeight="1">
      <c r="A42" s="56"/>
      <c r="B42" s="93"/>
      <c r="C42" s="40" t="str">
        <f t="shared" si="88"/>
        <v/>
      </c>
      <c r="D42" s="55" t="str">
        <f t="shared" si="129"/>
        <v/>
      </c>
      <c r="E42" s="102" t="str">
        <f t="shared" si="89"/>
        <v/>
      </c>
      <c r="F42" s="103" t="str">
        <f t="shared" si="90"/>
        <v/>
      </c>
      <c r="G42" s="102" t="str">
        <f t="shared" si="91"/>
        <v/>
      </c>
      <c r="H42" s="189" t="str">
        <f t="shared" si="106"/>
        <v/>
      </c>
      <c r="I42" s="190"/>
      <c r="J42" s="104"/>
      <c r="K42" s="104"/>
      <c r="L42" s="105" t="str">
        <f t="shared" si="92"/>
        <v/>
      </c>
      <c r="M42" s="104"/>
      <c r="N42" s="104"/>
      <c r="O42" s="107" t="str">
        <f t="shared" si="93"/>
        <v/>
      </c>
      <c r="P42" s="53"/>
      <c r="Q42" s="254"/>
      <c r="R42" s="238">
        <f t="shared" si="135"/>
        <v>0</v>
      </c>
      <c r="S42" s="44">
        <f t="shared" si="107"/>
        <v>0</v>
      </c>
      <c r="T42" s="44">
        <f t="shared" si="84"/>
        <v>1900</v>
      </c>
      <c r="U42" s="44">
        <f t="shared" si="108"/>
        <v>0</v>
      </c>
      <c r="V42" s="44">
        <f t="shared" si="109"/>
        <v>0</v>
      </c>
      <c r="W42" s="44">
        <f t="shared" si="95"/>
        <v>0</v>
      </c>
      <c r="X42" s="236">
        <f t="shared" si="133"/>
        <v>1</v>
      </c>
      <c r="Y42" s="236">
        <f t="shared" si="110"/>
        <v>0</v>
      </c>
      <c r="Z42" s="236">
        <f t="shared" si="131"/>
        <v>0</v>
      </c>
      <c r="AA42" s="236">
        <f t="shared" si="149"/>
        <v>0</v>
      </c>
      <c r="AB42" s="236">
        <f t="shared" si="137"/>
        <v>0</v>
      </c>
      <c r="AC42" s="251">
        <f>PMT(U42/R24*(AB42),1,-AQ41,AQ41)</f>
        <v>0</v>
      </c>
      <c r="AD42" s="251">
        <f t="shared" si="98"/>
        <v>0</v>
      </c>
      <c r="AE42" s="251">
        <f t="shared" si="151"/>
        <v>0</v>
      </c>
      <c r="AF42" s="251">
        <f t="shared" si="152"/>
        <v>0</v>
      </c>
      <c r="AG42" s="251">
        <f t="shared" si="153"/>
        <v>0</v>
      </c>
      <c r="AH42" s="252">
        <f t="shared" si="140"/>
        <v>0</v>
      </c>
      <c r="AI42" s="252">
        <f t="shared" si="141"/>
        <v>1</v>
      </c>
      <c r="AJ42" s="236">
        <f t="shared" si="142"/>
        <v>0</v>
      </c>
      <c r="AK42" s="249">
        <f t="shared" si="99"/>
        <v>0</v>
      </c>
      <c r="AL42" s="236">
        <f t="shared" si="136"/>
        <v>0</v>
      </c>
      <c r="AM42" s="249">
        <f t="shared" si="100"/>
        <v>0</v>
      </c>
      <c r="AN42" s="249">
        <f t="shared" si="143"/>
        <v>0</v>
      </c>
      <c r="AO42" s="249">
        <f t="shared" si="144"/>
        <v>0</v>
      </c>
      <c r="AP42" s="249">
        <f t="shared" si="145"/>
        <v>0</v>
      </c>
      <c r="AQ42" s="251">
        <f t="shared" si="146"/>
        <v>0</v>
      </c>
      <c r="AR42" s="243">
        <f t="shared" si="101"/>
        <v>0</v>
      </c>
      <c r="AS42" s="243">
        <f t="shared" si="85"/>
        <v>0</v>
      </c>
      <c r="AT42" s="249">
        <f t="shared" si="102"/>
        <v>0</v>
      </c>
      <c r="AU42" s="249">
        <f t="shared" si="103"/>
        <v>0</v>
      </c>
      <c r="AV42" s="44">
        <f t="shared" ref="AV42:AV43" si="154">IF(T42=T41,1,0)</f>
        <v>1</v>
      </c>
      <c r="AW42" s="44">
        <f t="shared" si="132"/>
        <v>0</v>
      </c>
      <c r="AX42" s="249" t="e">
        <f t="shared" si="104"/>
        <v>#VALUE!</v>
      </c>
      <c r="AY42" s="249" t="e">
        <f>IF(AX43=0,(AX42*AV42),0)</f>
        <v>#VALUE!</v>
      </c>
      <c r="AZ42" s="243" t="e">
        <f t="shared" si="105"/>
        <v>#VALUE!</v>
      </c>
      <c r="BA42" s="253">
        <f t="shared" si="125"/>
        <v>0</v>
      </c>
      <c r="BB42" s="253">
        <f t="shared" si="126"/>
        <v>0</v>
      </c>
      <c r="BC42" s="226">
        <f t="shared" si="127"/>
        <v>0</v>
      </c>
      <c r="BD42" s="249" t="b">
        <f t="shared" ref="BD42:BD61" si="155">AND(R42=1,R43=0)</f>
        <v>0</v>
      </c>
      <c r="BE42" s="249">
        <f t="shared" si="86"/>
        <v>0</v>
      </c>
      <c r="BF42" s="236">
        <f t="shared" si="87"/>
        <v>0</v>
      </c>
      <c r="BG42" s="80"/>
      <c r="BH42" s="80"/>
      <c r="BI42" s="80"/>
      <c r="BJ42" s="80"/>
      <c r="BK42" s="80"/>
      <c r="BL42" s="80"/>
      <c r="BM42" s="80"/>
      <c r="BN42" s="80"/>
      <c r="BO42" s="80"/>
      <c r="BP42" s="80"/>
      <c r="BQ42" s="80"/>
      <c r="BR42" s="80"/>
      <c r="BS42" s="80"/>
      <c r="BT42" s="80"/>
      <c r="BU42" s="133"/>
      <c r="BV42" s="133"/>
    </row>
    <row r="43" spans="1:74" s="44" customFormat="1" ht="12.75" customHeight="1">
      <c r="A43" s="56"/>
      <c r="B43" s="93"/>
      <c r="C43" s="40" t="str">
        <f t="shared" si="88"/>
        <v/>
      </c>
      <c r="D43" s="55" t="str">
        <f t="shared" si="129"/>
        <v/>
      </c>
      <c r="E43" s="102" t="str">
        <f t="shared" si="89"/>
        <v/>
      </c>
      <c r="F43" s="103" t="str">
        <f t="shared" si="90"/>
        <v/>
      </c>
      <c r="G43" s="102" t="str">
        <f t="shared" si="91"/>
        <v/>
      </c>
      <c r="H43" s="189" t="str">
        <f t="shared" si="106"/>
        <v/>
      </c>
      <c r="I43" s="190"/>
      <c r="J43" s="104"/>
      <c r="K43" s="104"/>
      <c r="L43" s="105" t="str">
        <f t="shared" si="92"/>
        <v/>
      </c>
      <c r="M43" s="104"/>
      <c r="N43" s="104"/>
      <c r="O43" s="107" t="str">
        <f t="shared" si="93"/>
        <v/>
      </c>
      <c r="P43" s="53"/>
      <c r="Q43" s="254"/>
      <c r="R43" s="238">
        <f t="shared" si="135"/>
        <v>0</v>
      </c>
      <c r="S43" s="44">
        <f t="shared" si="107"/>
        <v>0</v>
      </c>
      <c r="T43" s="44">
        <f t="shared" si="84"/>
        <v>1900</v>
      </c>
      <c r="U43" s="44">
        <f t="shared" si="108"/>
        <v>0</v>
      </c>
      <c r="V43" s="44">
        <f t="shared" si="109"/>
        <v>0</v>
      </c>
      <c r="W43" s="44">
        <f t="shared" si="95"/>
        <v>0</v>
      </c>
      <c r="X43" s="236">
        <f t="shared" si="133"/>
        <v>1</v>
      </c>
      <c r="Y43" s="236">
        <f t="shared" si="110"/>
        <v>0</v>
      </c>
      <c r="Z43" s="236">
        <f t="shared" si="131"/>
        <v>0</v>
      </c>
      <c r="AA43" s="236">
        <f t="shared" si="149"/>
        <v>0</v>
      </c>
      <c r="AB43" s="236">
        <f t="shared" si="137"/>
        <v>0</v>
      </c>
      <c r="AC43" s="251">
        <f>PMT(U43/R24*(AB43),1,-AQ42,AQ42)</f>
        <v>0</v>
      </c>
      <c r="AD43" s="251">
        <f t="shared" si="98"/>
        <v>0</v>
      </c>
      <c r="AE43" s="251">
        <f t="shared" si="151"/>
        <v>0</v>
      </c>
      <c r="AF43" s="251">
        <f t="shared" si="152"/>
        <v>0</v>
      </c>
      <c r="AG43" s="251">
        <f t="shared" si="153"/>
        <v>0</v>
      </c>
      <c r="AH43" s="252">
        <f t="shared" si="140"/>
        <v>0</v>
      </c>
      <c r="AI43" s="252">
        <f t="shared" si="141"/>
        <v>1</v>
      </c>
      <c r="AJ43" s="236">
        <f t="shared" si="142"/>
        <v>0</v>
      </c>
      <c r="AK43" s="249">
        <f t="shared" si="99"/>
        <v>0</v>
      </c>
      <c r="AL43" s="236">
        <f t="shared" si="136"/>
        <v>0</v>
      </c>
      <c r="AM43" s="249">
        <f t="shared" si="100"/>
        <v>0</v>
      </c>
      <c r="AN43" s="249">
        <f t="shared" si="143"/>
        <v>0</v>
      </c>
      <c r="AO43" s="249">
        <f t="shared" si="144"/>
        <v>0</v>
      </c>
      <c r="AP43" s="249">
        <f t="shared" si="145"/>
        <v>0</v>
      </c>
      <c r="AQ43" s="251">
        <f t="shared" si="146"/>
        <v>0</v>
      </c>
      <c r="AR43" s="243">
        <f t="shared" si="101"/>
        <v>0</v>
      </c>
      <c r="AS43" s="243">
        <f t="shared" si="85"/>
        <v>0</v>
      </c>
      <c r="AT43" s="249">
        <f t="shared" si="102"/>
        <v>0</v>
      </c>
      <c r="AU43" s="249">
        <f t="shared" si="103"/>
        <v>0</v>
      </c>
      <c r="AV43" s="44">
        <f t="shared" si="154"/>
        <v>1</v>
      </c>
      <c r="AW43" s="44">
        <f t="shared" si="132"/>
        <v>0</v>
      </c>
      <c r="AX43" s="249" t="e">
        <f t="shared" si="104"/>
        <v>#VALUE!</v>
      </c>
      <c r="AY43" s="249" t="e">
        <f t="shared" ref="AY43:AY45" si="156">IF(AX44=0,(AX43*AV43),0)</f>
        <v>#VALUE!</v>
      </c>
      <c r="AZ43" s="243" t="e">
        <f>SUM((AX43*AW44)-AY43)</f>
        <v>#VALUE!</v>
      </c>
      <c r="BA43" s="253">
        <f t="shared" si="125"/>
        <v>0</v>
      </c>
      <c r="BB43" s="253">
        <f t="shared" si="126"/>
        <v>0</v>
      </c>
      <c r="BC43" s="226">
        <f t="shared" si="127"/>
        <v>0</v>
      </c>
      <c r="BD43" s="249" t="b">
        <f t="shared" si="155"/>
        <v>0</v>
      </c>
      <c r="BE43" s="249">
        <f t="shared" si="86"/>
        <v>0</v>
      </c>
      <c r="BF43" s="236">
        <f t="shared" si="87"/>
        <v>0</v>
      </c>
      <c r="BG43" s="80"/>
      <c r="BH43" s="80"/>
      <c r="BI43" s="80"/>
      <c r="BJ43" s="80"/>
      <c r="BK43" s="80"/>
      <c r="BL43" s="80"/>
      <c r="BM43" s="80"/>
      <c r="BN43" s="80"/>
      <c r="BO43" s="80"/>
      <c r="BP43" s="80"/>
      <c r="BQ43" s="80"/>
      <c r="BR43" s="80"/>
      <c r="BS43" s="80"/>
      <c r="BT43" s="80"/>
      <c r="BU43" s="133"/>
      <c r="BV43" s="133"/>
    </row>
    <row r="44" spans="1:74" s="44" customFormat="1" ht="12.75" customHeight="1">
      <c r="A44" s="56"/>
      <c r="B44" s="93"/>
      <c r="C44" s="40" t="str">
        <f t="shared" si="88"/>
        <v/>
      </c>
      <c r="D44" s="55" t="str">
        <f t="shared" si="129"/>
        <v/>
      </c>
      <c r="E44" s="102" t="str">
        <f t="shared" si="89"/>
        <v/>
      </c>
      <c r="F44" s="103" t="str">
        <f t="shared" si="90"/>
        <v/>
      </c>
      <c r="G44" s="102" t="str">
        <f t="shared" si="91"/>
        <v/>
      </c>
      <c r="H44" s="189" t="str">
        <f t="shared" si="106"/>
        <v/>
      </c>
      <c r="I44" s="190"/>
      <c r="J44" s="104"/>
      <c r="K44" s="104"/>
      <c r="L44" s="105" t="str">
        <f t="shared" si="92"/>
        <v/>
      </c>
      <c r="M44" s="104"/>
      <c r="N44" s="104"/>
      <c r="O44" s="107" t="str">
        <f t="shared" si="93"/>
        <v/>
      </c>
      <c r="P44" s="53"/>
      <c r="Q44" s="254"/>
      <c r="R44" s="238">
        <f t="shared" si="135"/>
        <v>0</v>
      </c>
      <c r="S44" s="44">
        <f t="shared" si="107"/>
        <v>0</v>
      </c>
      <c r="T44" s="44">
        <f t="shared" si="84"/>
        <v>1900</v>
      </c>
      <c r="U44" s="44">
        <f t="shared" si="108"/>
        <v>0</v>
      </c>
      <c r="V44" s="44">
        <f t="shared" si="109"/>
        <v>0</v>
      </c>
      <c r="W44" s="44">
        <f t="shared" si="95"/>
        <v>0</v>
      </c>
      <c r="X44" s="236">
        <f t="shared" si="133"/>
        <v>1</v>
      </c>
      <c r="Y44" s="236">
        <f t="shared" si="110"/>
        <v>0</v>
      </c>
      <c r="Z44" s="236">
        <f t="shared" si="131"/>
        <v>0</v>
      </c>
      <c r="AA44" s="236">
        <f t="shared" si="149"/>
        <v>0</v>
      </c>
      <c r="AB44" s="236">
        <f t="shared" si="137"/>
        <v>0</v>
      </c>
      <c r="AC44" s="251">
        <f>PMT(U44/R24*(AB44),1,-AQ43,AQ43)</f>
        <v>0</v>
      </c>
      <c r="AD44" s="251">
        <f t="shared" si="98"/>
        <v>0</v>
      </c>
      <c r="AE44" s="251">
        <f t="shared" si="151"/>
        <v>0</v>
      </c>
      <c r="AF44" s="251">
        <f t="shared" si="152"/>
        <v>0</v>
      </c>
      <c r="AG44" s="251">
        <f t="shared" si="153"/>
        <v>0</v>
      </c>
      <c r="AH44" s="252">
        <f t="shared" si="140"/>
        <v>0</v>
      </c>
      <c r="AI44" s="252">
        <f t="shared" si="141"/>
        <v>1</v>
      </c>
      <c r="AJ44" s="236">
        <f t="shared" si="142"/>
        <v>0</v>
      </c>
      <c r="AK44" s="249">
        <f t="shared" si="99"/>
        <v>0</v>
      </c>
      <c r="AL44" s="236">
        <f t="shared" si="136"/>
        <v>0</v>
      </c>
      <c r="AM44" s="249">
        <f t="shared" si="100"/>
        <v>0</v>
      </c>
      <c r="AN44" s="249">
        <f t="shared" si="143"/>
        <v>0</v>
      </c>
      <c r="AO44" s="249">
        <f t="shared" si="144"/>
        <v>0</v>
      </c>
      <c r="AP44" s="249">
        <f t="shared" si="145"/>
        <v>0</v>
      </c>
      <c r="AQ44" s="251">
        <f t="shared" si="146"/>
        <v>0</v>
      </c>
      <c r="AR44" s="243">
        <f t="shared" si="101"/>
        <v>0</v>
      </c>
      <c r="AS44" s="243">
        <f t="shared" si="85"/>
        <v>0</v>
      </c>
      <c r="AT44" s="249">
        <f t="shared" si="102"/>
        <v>0</v>
      </c>
      <c r="AU44" s="249">
        <f t="shared" si="103"/>
        <v>0</v>
      </c>
      <c r="AV44" s="44">
        <f t="shared" ref="AV44:AV45" si="157">IF(T44=T43,1,0)</f>
        <v>1</v>
      </c>
      <c r="AW44" s="44">
        <f t="shared" ref="AW44:AW45" si="158">IF(T44=T43,0,1)</f>
        <v>0</v>
      </c>
      <c r="AX44" s="249" t="e">
        <f t="shared" si="104"/>
        <v>#VALUE!</v>
      </c>
      <c r="AY44" s="249" t="e">
        <f t="shared" si="156"/>
        <v>#VALUE!</v>
      </c>
      <c r="AZ44" s="243" t="e">
        <f t="shared" ref="AZ44:AZ45" si="159">SUM((AX44*AW45)-AY44)</f>
        <v>#VALUE!</v>
      </c>
      <c r="BA44" s="253">
        <f t="shared" si="125"/>
        <v>0</v>
      </c>
      <c r="BB44" s="253">
        <f t="shared" si="126"/>
        <v>0</v>
      </c>
      <c r="BC44" s="226">
        <f t="shared" si="127"/>
        <v>0</v>
      </c>
      <c r="BD44" s="249" t="b">
        <f t="shared" si="155"/>
        <v>0</v>
      </c>
      <c r="BE44" s="249">
        <f t="shared" si="86"/>
        <v>0</v>
      </c>
      <c r="BF44" s="236">
        <f t="shared" si="87"/>
        <v>0</v>
      </c>
      <c r="BG44" s="80"/>
      <c r="BH44" s="80"/>
      <c r="BI44" s="80"/>
      <c r="BJ44" s="80"/>
      <c r="BK44" s="80"/>
      <c r="BL44" s="80"/>
      <c r="BM44" s="80"/>
      <c r="BN44" s="80"/>
      <c r="BO44" s="80"/>
      <c r="BP44" s="80"/>
      <c r="BQ44" s="80"/>
      <c r="BR44" s="80"/>
      <c r="BS44" s="80"/>
      <c r="BT44" s="80"/>
      <c r="BU44" s="133"/>
      <c r="BV44" s="133"/>
    </row>
    <row r="45" spans="1:74" ht="12.75" customHeight="1">
      <c r="A45" s="56"/>
      <c r="B45" s="93"/>
      <c r="C45" s="40" t="str">
        <f t="shared" si="88"/>
        <v/>
      </c>
      <c r="D45" s="55" t="str">
        <f t="shared" si="129"/>
        <v/>
      </c>
      <c r="E45" s="102" t="str">
        <f t="shared" si="89"/>
        <v/>
      </c>
      <c r="F45" s="103" t="str">
        <f t="shared" si="90"/>
        <v/>
      </c>
      <c r="G45" s="102" t="str">
        <f t="shared" si="91"/>
        <v/>
      </c>
      <c r="H45" s="189" t="str">
        <f t="shared" si="106"/>
        <v/>
      </c>
      <c r="I45" s="190"/>
      <c r="J45" s="104"/>
      <c r="K45" s="104"/>
      <c r="L45" s="105" t="str">
        <f t="shared" si="92"/>
        <v/>
      </c>
      <c r="M45" s="104"/>
      <c r="N45" s="104"/>
      <c r="O45" s="107" t="str">
        <f t="shared" si="93"/>
        <v/>
      </c>
      <c r="P45" s="53"/>
      <c r="Q45" s="254"/>
      <c r="R45" s="238">
        <f t="shared" si="135"/>
        <v>0</v>
      </c>
      <c r="S45" s="44">
        <f t="shared" si="107"/>
        <v>0</v>
      </c>
      <c r="T45" s="44">
        <f t="shared" si="84"/>
        <v>1900</v>
      </c>
      <c r="U45" s="44">
        <f t="shared" si="108"/>
        <v>0</v>
      </c>
      <c r="V45" s="44">
        <f t="shared" si="109"/>
        <v>0</v>
      </c>
      <c r="W45" s="44">
        <f t="shared" si="95"/>
        <v>0</v>
      </c>
      <c r="X45" s="236">
        <f t="shared" si="133"/>
        <v>1</v>
      </c>
      <c r="Y45" s="236">
        <f t="shared" si="110"/>
        <v>0</v>
      </c>
      <c r="Z45" s="236">
        <f t="shared" si="131"/>
        <v>0</v>
      </c>
      <c r="AA45" s="236">
        <f t="shared" si="149"/>
        <v>0</v>
      </c>
      <c r="AB45" s="236">
        <f t="shared" si="137"/>
        <v>0</v>
      </c>
      <c r="AC45" s="251">
        <f>PMT(U45/R24*(AB45),1,-AQ44,AQ44)</f>
        <v>0</v>
      </c>
      <c r="AD45" s="251">
        <f t="shared" si="98"/>
        <v>0</v>
      </c>
      <c r="AE45" s="251">
        <f t="shared" si="151"/>
        <v>0</v>
      </c>
      <c r="AF45" s="251">
        <f t="shared" si="152"/>
        <v>0</v>
      </c>
      <c r="AG45" s="251">
        <f t="shared" si="153"/>
        <v>0</v>
      </c>
      <c r="AH45" s="252">
        <f t="shared" si="140"/>
        <v>0</v>
      </c>
      <c r="AI45" s="252">
        <f t="shared" si="141"/>
        <v>1</v>
      </c>
      <c r="AJ45" s="236">
        <f t="shared" si="142"/>
        <v>0</v>
      </c>
      <c r="AK45" s="249">
        <f t="shared" si="99"/>
        <v>0</v>
      </c>
      <c r="AL45" s="236">
        <f t="shared" si="136"/>
        <v>0</v>
      </c>
      <c r="AM45" s="249">
        <f t="shared" si="100"/>
        <v>0</v>
      </c>
      <c r="AN45" s="249">
        <f t="shared" si="143"/>
        <v>0</v>
      </c>
      <c r="AO45" s="249">
        <f t="shared" si="144"/>
        <v>0</v>
      </c>
      <c r="AP45" s="249">
        <f t="shared" si="145"/>
        <v>0</v>
      </c>
      <c r="AQ45" s="251">
        <f t="shared" si="146"/>
        <v>0</v>
      </c>
      <c r="AR45" s="243">
        <f t="shared" si="101"/>
        <v>0</v>
      </c>
      <c r="AS45" s="243">
        <f t="shared" si="85"/>
        <v>0</v>
      </c>
      <c r="AT45" s="249">
        <f t="shared" si="102"/>
        <v>0</v>
      </c>
      <c r="AU45" s="249">
        <f t="shared" si="103"/>
        <v>0</v>
      </c>
      <c r="AV45" s="44">
        <f t="shared" si="157"/>
        <v>1</v>
      </c>
      <c r="AW45" s="44">
        <f t="shared" si="158"/>
        <v>0</v>
      </c>
      <c r="AX45" s="249" t="e">
        <f t="shared" si="104"/>
        <v>#VALUE!</v>
      </c>
      <c r="AY45" s="249" t="e">
        <f t="shared" si="156"/>
        <v>#VALUE!</v>
      </c>
      <c r="AZ45" s="243" t="e">
        <f t="shared" si="159"/>
        <v>#VALUE!</v>
      </c>
      <c r="BA45" s="253">
        <f t="shared" si="125"/>
        <v>0</v>
      </c>
      <c r="BB45" s="253">
        <f t="shared" si="126"/>
        <v>0</v>
      </c>
      <c r="BC45" s="226">
        <f t="shared" si="127"/>
        <v>0</v>
      </c>
      <c r="BD45" s="249" t="b">
        <f t="shared" si="155"/>
        <v>0</v>
      </c>
      <c r="BE45" s="249">
        <f t="shared" si="86"/>
        <v>0</v>
      </c>
      <c r="BF45" s="236">
        <f t="shared" si="87"/>
        <v>0</v>
      </c>
      <c r="BG45" s="80"/>
      <c r="BH45" s="80"/>
      <c r="BI45" s="80"/>
      <c r="BN45" s="82"/>
      <c r="BO45" s="82"/>
      <c r="BP45" s="82"/>
      <c r="BQ45" s="82"/>
      <c r="BR45" s="82"/>
      <c r="BS45" s="82"/>
      <c r="BU45" s="131"/>
      <c r="BV45" s="131"/>
    </row>
    <row r="46" spans="1:74" ht="12.75" customHeight="1">
      <c r="A46" s="56"/>
      <c r="B46" s="95"/>
      <c r="C46" s="40" t="str">
        <f t="shared" si="88"/>
        <v/>
      </c>
      <c r="D46" s="55" t="str">
        <f t="shared" ref="D46" si="160">IF(A46="","",(D45))</f>
        <v/>
      </c>
      <c r="E46" s="102" t="str">
        <f t="shared" si="89"/>
        <v/>
      </c>
      <c r="F46" s="103" t="str">
        <f t="shared" si="90"/>
        <v/>
      </c>
      <c r="G46" s="102" t="str">
        <f t="shared" si="91"/>
        <v/>
      </c>
      <c r="H46" s="189" t="str">
        <f t="shared" si="106"/>
        <v/>
      </c>
      <c r="I46" s="190"/>
      <c r="J46" s="104"/>
      <c r="K46" s="104"/>
      <c r="L46" s="105" t="str">
        <f t="shared" si="92"/>
        <v/>
      </c>
      <c r="M46" s="104"/>
      <c r="N46" s="104"/>
      <c r="O46" s="107" t="str">
        <f t="shared" si="93"/>
        <v/>
      </c>
      <c r="P46" s="53"/>
      <c r="Q46" s="254"/>
      <c r="R46" s="238">
        <f t="shared" si="135"/>
        <v>0</v>
      </c>
      <c r="S46" s="44">
        <f t="shared" si="107"/>
        <v>0</v>
      </c>
      <c r="T46" s="44">
        <f t="shared" si="84"/>
        <v>1900</v>
      </c>
      <c r="U46" s="44">
        <f t="shared" si="108"/>
        <v>0</v>
      </c>
      <c r="V46" s="44">
        <f t="shared" si="109"/>
        <v>0</v>
      </c>
      <c r="W46" s="44">
        <f t="shared" si="95"/>
        <v>0</v>
      </c>
      <c r="X46" s="236">
        <f t="shared" si="133"/>
        <v>1</v>
      </c>
      <c r="Y46" s="236">
        <f t="shared" si="110"/>
        <v>0</v>
      </c>
      <c r="Z46" s="236">
        <f t="shared" si="131"/>
        <v>0</v>
      </c>
      <c r="AA46" s="236">
        <f t="shared" si="149"/>
        <v>0</v>
      </c>
      <c r="AB46" s="236">
        <f t="shared" si="137"/>
        <v>0</v>
      </c>
      <c r="AC46" s="251">
        <f>PMT(U46/R24*(AB46),1,-AQ45,AQ45)</f>
        <v>0</v>
      </c>
      <c r="AD46" s="251">
        <f t="shared" si="98"/>
        <v>0</v>
      </c>
      <c r="AE46" s="251">
        <f t="shared" si="151"/>
        <v>0</v>
      </c>
      <c r="AF46" s="251">
        <f t="shared" si="152"/>
        <v>0</v>
      </c>
      <c r="AG46" s="251">
        <f t="shared" si="153"/>
        <v>0</v>
      </c>
      <c r="AH46" s="252">
        <f t="shared" si="140"/>
        <v>0</v>
      </c>
      <c r="AI46" s="252">
        <f t="shared" si="141"/>
        <v>1</v>
      </c>
      <c r="AJ46" s="236">
        <f t="shared" si="142"/>
        <v>0</v>
      </c>
      <c r="AK46" s="249">
        <f t="shared" si="99"/>
        <v>0</v>
      </c>
      <c r="AL46" s="236">
        <f t="shared" si="136"/>
        <v>0</v>
      </c>
      <c r="AM46" s="249">
        <f t="shared" si="100"/>
        <v>0</v>
      </c>
      <c r="AN46" s="249">
        <f t="shared" si="143"/>
        <v>0</v>
      </c>
      <c r="AO46" s="249">
        <f t="shared" si="144"/>
        <v>0</v>
      </c>
      <c r="AP46" s="249">
        <f t="shared" si="145"/>
        <v>0</v>
      </c>
      <c r="AQ46" s="251">
        <f t="shared" si="146"/>
        <v>0</v>
      </c>
      <c r="AR46" s="243">
        <f t="shared" si="101"/>
        <v>0</v>
      </c>
      <c r="AS46" s="243">
        <f t="shared" si="85"/>
        <v>0</v>
      </c>
      <c r="AT46" s="249">
        <f t="shared" si="102"/>
        <v>0</v>
      </c>
      <c r="AU46" s="249">
        <f t="shared" si="103"/>
        <v>0</v>
      </c>
      <c r="AV46" s="44">
        <f>IF(T46=T45,1,0)</f>
        <v>1</v>
      </c>
      <c r="AW46" s="44">
        <f>IF(T46=T45,0,1)</f>
        <v>0</v>
      </c>
      <c r="AX46" s="249" t="e">
        <f t="shared" si="104"/>
        <v>#VALUE!</v>
      </c>
      <c r="AY46" s="249" t="e">
        <f t="shared" ref="AY46" si="161">IF(AX47=0,(AX46*AV46),0)</f>
        <v>#VALUE!</v>
      </c>
      <c r="AZ46" s="243" t="e">
        <f t="shared" ref="AZ46" si="162">SUM((AX46*AW47)-AY46)</f>
        <v>#VALUE!</v>
      </c>
      <c r="BA46" s="253">
        <f t="shared" si="125"/>
        <v>0</v>
      </c>
      <c r="BB46" s="253">
        <f t="shared" si="126"/>
        <v>0</v>
      </c>
      <c r="BC46" s="226">
        <f t="shared" si="127"/>
        <v>0</v>
      </c>
      <c r="BD46" s="249" t="b">
        <f t="shared" si="155"/>
        <v>0</v>
      </c>
      <c r="BE46" s="249">
        <f t="shared" si="86"/>
        <v>0</v>
      </c>
      <c r="BF46" s="236">
        <f t="shared" si="87"/>
        <v>0</v>
      </c>
      <c r="BG46" s="80"/>
      <c r="BH46" s="80"/>
      <c r="BI46" s="80"/>
      <c r="BN46" s="82"/>
      <c r="BO46" s="82"/>
      <c r="BP46" s="82"/>
      <c r="BQ46" s="82"/>
      <c r="BR46" s="82"/>
      <c r="BS46" s="82"/>
      <c r="BU46" s="131"/>
      <c r="BV46" s="131"/>
    </row>
    <row r="47" spans="1:74" ht="12.75" customHeight="1">
      <c r="A47" s="56"/>
      <c r="B47" s="93"/>
      <c r="C47" s="40" t="str">
        <f t="shared" si="88"/>
        <v/>
      </c>
      <c r="D47" s="55" t="str">
        <f t="shared" ref="D47:D66" si="163">IF(A47="","",(D46))</f>
        <v/>
      </c>
      <c r="E47" s="102" t="str">
        <f t="shared" si="89"/>
        <v/>
      </c>
      <c r="F47" s="103" t="str">
        <f t="shared" si="90"/>
        <v/>
      </c>
      <c r="G47" s="102" t="str">
        <f t="shared" si="91"/>
        <v/>
      </c>
      <c r="H47" s="189" t="str">
        <f t="shared" si="106"/>
        <v/>
      </c>
      <c r="I47" s="190"/>
      <c r="J47" s="104"/>
      <c r="K47" s="104"/>
      <c r="L47" s="105" t="str">
        <f t="shared" si="92"/>
        <v/>
      </c>
      <c r="M47" s="104"/>
      <c r="N47" s="104"/>
      <c r="O47" s="107" t="str">
        <f t="shared" si="93"/>
        <v/>
      </c>
      <c r="P47" s="53"/>
      <c r="Q47" s="254"/>
      <c r="R47" s="238">
        <f t="shared" si="135"/>
        <v>0</v>
      </c>
      <c r="S47" s="44">
        <f t="shared" si="107"/>
        <v>0</v>
      </c>
      <c r="T47" s="44">
        <f t="shared" si="84"/>
        <v>1900</v>
      </c>
      <c r="U47" s="44">
        <f t="shared" si="108"/>
        <v>0</v>
      </c>
      <c r="V47" s="44">
        <f t="shared" si="109"/>
        <v>0</v>
      </c>
      <c r="W47" s="44">
        <f t="shared" si="95"/>
        <v>0</v>
      </c>
      <c r="X47" s="236">
        <f t="shared" si="133"/>
        <v>1</v>
      </c>
      <c r="Y47" s="236">
        <f t="shared" si="110"/>
        <v>0</v>
      </c>
      <c r="Z47" s="236">
        <f t="shared" si="131"/>
        <v>0</v>
      </c>
      <c r="AA47" s="236">
        <f t="shared" ref="AA47:AA61" si="164">SUM(Z47*W47)</f>
        <v>0</v>
      </c>
      <c r="AB47" s="236">
        <f t="shared" ref="AB47:AB61" si="165">IF(AA47=0,Y47*W47,AA47)</f>
        <v>0</v>
      </c>
      <c r="AC47" s="251">
        <f>PMT(U47/R24*(AB47),1,-AQ46,AQ46)</f>
        <v>0</v>
      </c>
      <c r="AD47" s="251">
        <f t="shared" si="98"/>
        <v>0</v>
      </c>
      <c r="AE47" s="251">
        <f t="shared" si="151"/>
        <v>0</v>
      </c>
      <c r="AF47" s="251">
        <f t="shared" si="152"/>
        <v>0</v>
      </c>
      <c r="AG47" s="251">
        <f t="shared" si="153"/>
        <v>0</v>
      </c>
      <c r="AH47" s="252">
        <f t="shared" si="140"/>
        <v>0</v>
      </c>
      <c r="AI47" s="252">
        <f t="shared" si="141"/>
        <v>1</v>
      </c>
      <c r="AJ47" s="236">
        <f t="shared" si="142"/>
        <v>0</v>
      </c>
      <c r="AK47" s="249">
        <f t="shared" si="99"/>
        <v>0</v>
      </c>
      <c r="AL47" s="236">
        <f t="shared" si="136"/>
        <v>0</v>
      </c>
      <c r="AM47" s="249">
        <f t="shared" si="100"/>
        <v>0</v>
      </c>
      <c r="AN47" s="249">
        <f t="shared" si="143"/>
        <v>0</v>
      </c>
      <c r="AO47" s="249">
        <f t="shared" si="144"/>
        <v>0</v>
      </c>
      <c r="AP47" s="249">
        <f t="shared" si="145"/>
        <v>0</v>
      </c>
      <c r="AQ47" s="251">
        <f t="shared" si="146"/>
        <v>0</v>
      </c>
      <c r="AR47" s="243">
        <f t="shared" si="101"/>
        <v>0</v>
      </c>
      <c r="AS47" s="243">
        <f t="shared" si="85"/>
        <v>0</v>
      </c>
      <c r="AT47" s="249">
        <f t="shared" si="102"/>
        <v>0</v>
      </c>
      <c r="AU47" s="249">
        <f t="shared" si="103"/>
        <v>0</v>
      </c>
      <c r="AV47" s="44">
        <f t="shared" ref="AV47:AV61" si="166">IF(T47=T46,1,0)</f>
        <v>1</v>
      </c>
      <c r="AW47" s="44">
        <f t="shared" ref="AW47:AW61" si="167">IF(T47=T46,0,1)</f>
        <v>0</v>
      </c>
      <c r="AX47" s="249" t="e">
        <f t="shared" si="104"/>
        <v>#VALUE!</v>
      </c>
      <c r="AY47" s="249" t="e">
        <f t="shared" ref="AY47:AY61" si="168">IF(AX48=0,(AX47*AV47),0)</f>
        <v>#VALUE!</v>
      </c>
      <c r="AZ47" s="243" t="e">
        <f t="shared" ref="AZ47:AZ61" si="169">SUM((AX47*AW48)-AY47)</f>
        <v>#VALUE!</v>
      </c>
      <c r="BA47" s="253">
        <f t="shared" ref="BA47:BA61" si="170">IFERROR(AY47,0)</f>
        <v>0</v>
      </c>
      <c r="BB47" s="253">
        <f t="shared" ref="BB47:BB61" si="171">IFERROR(AZ47,0)</f>
        <v>0</v>
      </c>
      <c r="BC47" s="226">
        <f t="shared" si="127"/>
        <v>0</v>
      </c>
      <c r="BD47" s="249" t="b">
        <f t="shared" si="155"/>
        <v>0</v>
      </c>
      <c r="BE47" s="249">
        <f t="shared" si="86"/>
        <v>0</v>
      </c>
      <c r="BF47" s="236">
        <f t="shared" si="87"/>
        <v>0</v>
      </c>
      <c r="BG47" s="80"/>
      <c r="BH47" s="80"/>
      <c r="BI47" s="80"/>
      <c r="BN47" s="82"/>
      <c r="BO47" s="82"/>
      <c r="BP47" s="82"/>
      <c r="BQ47" s="82"/>
      <c r="BR47" s="82"/>
      <c r="BS47" s="82"/>
      <c r="BU47" s="131"/>
      <c r="BV47" s="131"/>
    </row>
    <row r="48" spans="1:74" ht="12.75" customHeight="1">
      <c r="A48" s="56"/>
      <c r="B48" s="93"/>
      <c r="C48" s="40" t="str">
        <f t="shared" si="88"/>
        <v/>
      </c>
      <c r="D48" s="55" t="str">
        <f t="shared" si="163"/>
        <v/>
      </c>
      <c r="E48" s="102" t="str">
        <f t="shared" si="89"/>
        <v/>
      </c>
      <c r="F48" s="103" t="str">
        <f t="shared" si="90"/>
        <v/>
      </c>
      <c r="G48" s="102" t="str">
        <f t="shared" si="91"/>
        <v/>
      </c>
      <c r="H48" s="189" t="str">
        <f t="shared" si="106"/>
        <v/>
      </c>
      <c r="I48" s="190"/>
      <c r="J48" s="104"/>
      <c r="K48" s="104"/>
      <c r="L48" s="105" t="str">
        <f t="shared" si="92"/>
        <v/>
      </c>
      <c r="M48" s="104"/>
      <c r="N48" s="104"/>
      <c r="O48" s="107" t="str">
        <f t="shared" si="93"/>
        <v/>
      </c>
      <c r="P48" s="53"/>
      <c r="Q48" s="254"/>
      <c r="R48" s="238">
        <f t="shared" si="135"/>
        <v>0</v>
      </c>
      <c r="S48" s="44">
        <f t="shared" si="107"/>
        <v>0</v>
      </c>
      <c r="T48" s="44">
        <f t="shared" si="84"/>
        <v>1900</v>
      </c>
      <c r="U48" s="44">
        <f t="shared" si="108"/>
        <v>0</v>
      </c>
      <c r="V48" s="44">
        <f t="shared" si="109"/>
        <v>0</v>
      </c>
      <c r="W48" s="44">
        <f t="shared" si="95"/>
        <v>0</v>
      </c>
      <c r="X48" s="236">
        <f t="shared" si="133"/>
        <v>1</v>
      </c>
      <c r="Y48" s="236">
        <f t="shared" si="110"/>
        <v>0</v>
      </c>
      <c r="Z48" s="236">
        <f t="shared" si="131"/>
        <v>0</v>
      </c>
      <c r="AA48" s="236">
        <f t="shared" si="164"/>
        <v>0</v>
      </c>
      <c r="AB48" s="236">
        <f t="shared" si="165"/>
        <v>0</v>
      </c>
      <c r="AC48" s="251">
        <f>PMT(U48/R24*(AB48),1,-AQ47,AQ47)</f>
        <v>0</v>
      </c>
      <c r="AD48" s="251">
        <f t="shared" si="98"/>
        <v>0</v>
      </c>
      <c r="AE48" s="251">
        <f t="shared" si="151"/>
        <v>0</v>
      </c>
      <c r="AF48" s="251">
        <f t="shared" si="152"/>
        <v>0</v>
      </c>
      <c r="AG48" s="251">
        <f t="shared" si="153"/>
        <v>0</v>
      </c>
      <c r="AH48" s="252">
        <f t="shared" si="140"/>
        <v>0</v>
      </c>
      <c r="AI48" s="252">
        <f t="shared" si="141"/>
        <v>1</v>
      </c>
      <c r="AJ48" s="236">
        <f t="shared" si="142"/>
        <v>0</v>
      </c>
      <c r="AK48" s="249">
        <f t="shared" si="99"/>
        <v>0</v>
      </c>
      <c r="AL48" s="236">
        <f t="shared" si="136"/>
        <v>0</v>
      </c>
      <c r="AM48" s="249">
        <f t="shared" si="100"/>
        <v>0</v>
      </c>
      <c r="AN48" s="249">
        <f t="shared" si="143"/>
        <v>0</v>
      </c>
      <c r="AO48" s="249">
        <f t="shared" si="144"/>
        <v>0</v>
      </c>
      <c r="AP48" s="249">
        <f t="shared" si="145"/>
        <v>0</v>
      </c>
      <c r="AQ48" s="251">
        <f t="shared" si="146"/>
        <v>0</v>
      </c>
      <c r="AR48" s="243">
        <f t="shared" si="101"/>
        <v>0</v>
      </c>
      <c r="AS48" s="243">
        <f t="shared" si="85"/>
        <v>0</v>
      </c>
      <c r="AT48" s="249">
        <f t="shared" si="102"/>
        <v>0</v>
      </c>
      <c r="AU48" s="249">
        <f t="shared" si="103"/>
        <v>0</v>
      </c>
      <c r="AV48" s="44">
        <f t="shared" si="166"/>
        <v>1</v>
      </c>
      <c r="AW48" s="44">
        <f t="shared" si="167"/>
        <v>0</v>
      </c>
      <c r="AX48" s="249" t="e">
        <f t="shared" si="104"/>
        <v>#VALUE!</v>
      </c>
      <c r="AY48" s="249" t="e">
        <f t="shared" si="168"/>
        <v>#VALUE!</v>
      </c>
      <c r="AZ48" s="243" t="e">
        <f t="shared" si="169"/>
        <v>#VALUE!</v>
      </c>
      <c r="BA48" s="253">
        <f t="shared" si="170"/>
        <v>0</v>
      </c>
      <c r="BB48" s="253">
        <f t="shared" si="171"/>
        <v>0</v>
      </c>
      <c r="BC48" s="226">
        <f t="shared" si="127"/>
        <v>0</v>
      </c>
      <c r="BD48" s="249" t="b">
        <f t="shared" si="155"/>
        <v>0</v>
      </c>
      <c r="BE48" s="249">
        <f t="shared" si="86"/>
        <v>0</v>
      </c>
      <c r="BF48" s="236">
        <f t="shared" si="87"/>
        <v>0</v>
      </c>
      <c r="BG48" s="80"/>
      <c r="BH48" s="80"/>
      <c r="BI48" s="80"/>
      <c r="BN48" s="82"/>
      <c r="BO48" s="82"/>
      <c r="BP48" s="82"/>
      <c r="BQ48" s="82"/>
      <c r="BR48" s="82"/>
      <c r="BS48" s="82"/>
      <c r="BU48" s="131"/>
      <c r="BV48" s="131"/>
    </row>
    <row r="49" spans="1:74" ht="12.75" customHeight="1">
      <c r="A49" s="56"/>
      <c r="B49" s="93"/>
      <c r="C49" s="40" t="str">
        <f t="shared" si="88"/>
        <v/>
      </c>
      <c r="D49" s="55" t="str">
        <f t="shared" si="163"/>
        <v/>
      </c>
      <c r="E49" s="102" t="str">
        <f t="shared" si="89"/>
        <v/>
      </c>
      <c r="F49" s="103" t="str">
        <f t="shared" si="90"/>
        <v/>
      </c>
      <c r="G49" s="102" t="str">
        <f t="shared" si="91"/>
        <v/>
      </c>
      <c r="H49" s="189" t="str">
        <f t="shared" si="106"/>
        <v/>
      </c>
      <c r="I49" s="190"/>
      <c r="J49" s="104"/>
      <c r="K49" s="104"/>
      <c r="L49" s="105" t="str">
        <f t="shared" si="92"/>
        <v/>
      </c>
      <c r="M49" s="104"/>
      <c r="N49" s="104"/>
      <c r="O49" s="107" t="str">
        <f t="shared" si="93"/>
        <v/>
      </c>
      <c r="P49" s="53"/>
      <c r="Q49" s="254"/>
      <c r="R49" s="238">
        <f t="shared" si="135"/>
        <v>0</v>
      </c>
      <c r="S49" s="44">
        <f t="shared" si="107"/>
        <v>0</v>
      </c>
      <c r="T49" s="44">
        <f t="shared" si="84"/>
        <v>1900</v>
      </c>
      <c r="U49" s="44">
        <f t="shared" si="108"/>
        <v>0</v>
      </c>
      <c r="V49" s="44">
        <f t="shared" si="109"/>
        <v>0</v>
      </c>
      <c r="W49" s="44">
        <f t="shared" si="95"/>
        <v>0</v>
      </c>
      <c r="X49" s="236">
        <f t="shared" si="133"/>
        <v>1</v>
      </c>
      <c r="Y49" s="236">
        <f t="shared" si="110"/>
        <v>0</v>
      </c>
      <c r="Z49" s="236">
        <f t="shared" si="131"/>
        <v>0</v>
      </c>
      <c r="AA49" s="236">
        <f t="shared" si="164"/>
        <v>0</v>
      </c>
      <c r="AB49" s="236">
        <f t="shared" si="165"/>
        <v>0</v>
      </c>
      <c r="AC49" s="251">
        <f>PMT(U49/R24*(AB49),1,-AQ48,AQ48)</f>
        <v>0</v>
      </c>
      <c r="AD49" s="251">
        <f t="shared" si="98"/>
        <v>0</v>
      </c>
      <c r="AE49" s="251">
        <f t="shared" si="151"/>
        <v>0</v>
      </c>
      <c r="AF49" s="251">
        <f t="shared" si="152"/>
        <v>0</v>
      </c>
      <c r="AG49" s="251">
        <f t="shared" si="153"/>
        <v>0</v>
      </c>
      <c r="AH49" s="252">
        <f t="shared" si="140"/>
        <v>0</v>
      </c>
      <c r="AI49" s="252">
        <f t="shared" si="141"/>
        <v>1</v>
      </c>
      <c r="AJ49" s="236">
        <f t="shared" si="142"/>
        <v>0</v>
      </c>
      <c r="AK49" s="249">
        <f t="shared" si="99"/>
        <v>0</v>
      </c>
      <c r="AL49" s="236">
        <f t="shared" si="136"/>
        <v>0</v>
      </c>
      <c r="AM49" s="249">
        <f t="shared" si="100"/>
        <v>0</v>
      </c>
      <c r="AN49" s="249">
        <f t="shared" si="143"/>
        <v>0</v>
      </c>
      <c r="AO49" s="249">
        <f t="shared" si="144"/>
        <v>0</v>
      </c>
      <c r="AP49" s="249">
        <f t="shared" si="145"/>
        <v>0</v>
      </c>
      <c r="AQ49" s="251">
        <f t="shared" si="146"/>
        <v>0</v>
      </c>
      <c r="AR49" s="243">
        <f t="shared" si="101"/>
        <v>0</v>
      </c>
      <c r="AS49" s="243">
        <f t="shared" si="85"/>
        <v>0</v>
      </c>
      <c r="AT49" s="249">
        <f t="shared" si="102"/>
        <v>0</v>
      </c>
      <c r="AU49" s="249">
        <f t="shared" si="103"/>
        <v>0</v>
      </c>
      <c r="AV49" s="44">
        <f t="shared" si="166"/>
        <v>1</v>
      </c>
      <c r="AW49" s="44">
        <f t="shared" si="167"/>
        <v>0</v>
      </c>
      <c r="AX49" s="249" t="e">
        <f t="shared" si="104"/>
        <v>#VALUE!</v>
      </c>
      <c r="AY49" s="249" t="e">
        <f t="shared" si="168"/>
        <v>#VALUE!</v>
      </c>
      <c r="AZ49" s="243" t="e">
        <f t="shared" si="169"/>
        <v>#VALUE!</v>
      </c>
      <c r="BA49" s="253">
        <f t="shared" si="170"/>
        <v>0</v>
      </c>
      <c r="BB49" s="253">
        <f t="shared" si="171"/>
        <v>0</v>
      </c>
      <c r="BC49" s="226">
        <f t="shared" si="127"/>
        <v>0</v>
      </c>
      <c r="BD49" s="249" t="b">
        <f t="shared" si="155"/>
        <v>0</v>
      </c>
      <c r="BE49" s="249">
        <f t="shared" si="86"/>
        <v>0</v>
      </c>
      <c r="BF49" s="236">
        <f t="shared" si="87"/>
        <v>0</v>
      </c>
      <c r="BG49" s="80"/>
      <c r="BH49" s="80"/>
      <c r="BI49" s="80"/>
      <c r="BN49" s="82"/>
      <c r="BO49" s="82"/>
      <c r="BP49" s="82"/>
      <c r="BQ49" s="82"/>
      <c r="BR49" s="82"/>
      <c r="BS49" s="82"/>
      <c r="BU49" s="131"/>
      <c r="BV49" s="131"/>
    </row>
    <row r="50" spans="1:74" ht="12.75" customHeight="1">
      <c r="A50" s="56"/>
      <c r="B50" s="93"/>
      <c r="C50" s="40" t="str">
        <f t="shared" si="88"/>
        <v/>
      </c>
      <c r="D50" s="55" t="str">
        <f t="shared" si="163"/>
        <v/>
      </c>
      <c r="E50" s="102" t="str">
        <f t="shared" si="89"/>
        <v/>
      </c>
      <c r="F50" s="103" t="str">
        <f t="shared" ref="F50:F61" si="172">IF(BA50+BB50=0,"",(BA50+BB50))</f>
        <v/>
      </c>
      <c r="G50" s="102" t="str">
        <f t="shared" si="91"/>
        <v/>
      </c>
      <c r="H50" s="189" t="str">
        <f t="shared" si="106"/>
        <v/>
      </c>
      <c r="I50" s="190"/>
      <c r="J50" s="104"/>
      <c r="K50" s="104"/>
      <c r="L50" s="105" t="str">
        <f t="shared" si="92"/>
        <v/>
      </c>
      <c r="M50" s="104"/>
      <c r="N50" s="104"/>
      <c r="O50" s="107" t="str">
        <f t="shared" si="93"/>
        <v/>
      </c>
      <c r="P50" s="53"/>
      <c r="Q50" s="254"/>
      <c r="R50" s="238">
        <f t="shared" si="135"/>
        <v>0</v>
      </c>
      <c r="S50" s="44">
        <f t="shared" si="107"/>
        <v>0</v>
      </c>
      <c r="T50" s="44">
        <f t="shared" si="84"/>
        <v>1900</v>
      </c>
      <c r="U50" s="44">
        <f t="shared" si="108"/>
        <v>0</v>
      </c>
      <c r="V50" s="44">
        <f t="shared" si="109"/>
        <v>0</v>
      </c>
      <c r="W50" s="44">
        <f t="shared" si="95"/>
        <v>0</v>
      </c>
      <c r="X50" s="236">
        <f t="shared" si="133"/>
        <v>1</v>
      </c>
      <c r="Y50" s="236">
        <f t="shared" si="110"/>
        <v>0</v>
      </c>
      <c r="Z50" s="236">
        <f t="shared" si="131"/>
        <v>0</v>
      </c>
      <c r="AA50" s="236">
        <f t="shared" si="164"/>
        <v>0</v>
      </c>
      <c r="AB50" s="236">
        <f t="shared" si="165"/>
        <v>0</v>
      </c>
      <c r="AC50" s="251">
        <f>PMT(U50/R24*(AB50),1,-AQ49,AQ49)</f>
        <v>0</v>
      </c>
      <c r="AD50" s="251">
        <f t="shared" si="98"/>
        <v>0</v>
      </c>
      <c r="AE50" s="251">
        <f t="shared" si="151"/>
        <v>0</v>
      </c>
      <c r="AF50" s="251">
        <f t="shared" si="152"/>
        <v>0</v>
      </c>
      <c r="AG50" s="251">
        <f t="shared" si="153"/>
        <v>0</v>
      </c>
      <c r="AH50" s="252">
        <f t="shared" si="140"/>
        <v>0</v>
      </c>
      <c r="AI50" s="252">
        <f t="shared" si="141"/>
        <v>1</v>
      </c>
      <c r="AJ50" s="236">
        <f t="shared" si="142"/>
        <v>0</v>
      </c>
      <c r="AK50" s="249">
        <f t="shared" si="99"/>
        <v>0</v>
      </c>
      <c r="AL50" s="236">
        <f t="shared" si="136"/>
        <v>0</v>
      </c>
      <c r="AM50" s="249">
        <f t="shared" si="100"/>
        <v>0</v>
      </c>
      <c r="AN50" s="249">
        <f t="shared" si="143"/>
        <v>0</v>
      </c>
      <c r="AO50" s="249">
        <f t="shared" si="144"/>
        <v>0</v>
      </c>
      <c r="AP50" s="249">
        <f t="shared" si="145"/>
        <v>0</v>
      </c>
      <c r="AQ50" s="251">
        <f t="shared" si="146"/>
        <v>0</v>
      </c>
      <c r="AR50" s="243">
        <f t="shared" si="101"/>
        <v>0</v>
      </c>
      <c r="AS50" s="243">
        <f t="shared" si="85"/>
        <v>0</v>
      </c>
      <c r="AT50" s="249">
        <f t="shared" si="102"/>
        <v>0</v>
      </c>
      <c r="AU50" s="249">
        <f t="shared" si="103"/>
        <v>0</v>
      </c>
      <c r="AV50" s="44">
        <f t="shared" si="166"/>
        <v>1</v>
      </c>
      <c r="AW50" s="44">
        <f t="shared" si="167"/>
        <v>0</v>
      </c>
      <c r="AX50" s="249" t="e">
        <f t="shared" si="104"/>
        <v>#VALUE!</v>
      </c>
      <c r="AY50" s="249" t="e">
        <f t="shared" si="168"/>
        <v>#VALUE!</v>
      </c>
      <c r="AZ50" s="243" t="e">
        <f t="shared" si="169"/>
        <v>#VALUE!</v>
      </c>
      <c r="BA50" s="253">
        <f t="shared" si="170"/>
        <v>0</v>
      </c>
      <c r="BB50" s="253">
        <f t="shared" si="171"/>
        <v>0</v>
      </c>
      <c r="BC50" s="226">
        <f t="shared" si="127"/>
        <v>0</v>
      </c>
      <c r="BD50" s="249" t="b">
        <f t="shared" si="155"/>
        <v>0</v>
      </c>
      <c r="BE50" s="249">
        <f t="shared" si="86"/>
        <v>0</v>
      </c>
      <c r="BF50" s="236">
        <f t="shared" si="87"/>
        <v>0</v>
      </c>
      <c r="BG50" s="80"/>
      <c r="BH50" s="80"/>
      <c r="BI50" s="80"/>
      <c r="BN50" s="82"/>
      <c r="BO50" s="82"/>
      <c r="BP50" s="82"/>
      <c r="BQ50" s="82"/>
      <c r="BR50" s="82"/>
      <c r="BS50" s="82"/>
      <c r="BU50" s="131"/>
      <c r="BV50" s="131"/>
    </row>
    <row r="51" spans="1:74" ht="12.75" customHeight="1">
      <c r="A51" s="56"/>
      <c r="B51" s="93"/>
      <c r="C51" s="40" t="str">
        <f t="shared" si="88"/>
        <v/>
      </c>
      <c r="D51" s="55" t="str">
        <f t="shared" si="163"/>
        <v/>
      </c>
      <c r="E51" s="102" t="str">
        <f t="shared" si="89"/>
        <v/>
      </c>
      <c r="F51" s="103" t="str">
        <f t="shared" si="172"/>
        <v/>
      </c>
      <c r="G51" s="102" t="str">
        <f t="shared" si="91"/>
        <v/>
      </c>
      <c r="H51" s="189" t="str">
        <f t="shared" si="106"/>
        <v/>
      </c>
      <c r="I51" s="190"/>
      <c r="J51" s="104"/>
      <c r="K51" s="104"/>
      <c r="L51" s="105" t="str">
        <f t="shared" si="92"/>
        <v/>
      </c>
      <c r="M51" s="104"/>
      <c r="N51" s="104"/>
      <c r="O51" s="107" t="str">
        <f t="shared" si="93"/>
        <v/>
      </c>
      <c r="P51" s="53"/>
      <c r="Q51" s="254"/>
      <c r="R51" s="238">
        <f t="shared" si="135"/>
        <v>0</v>
      </c>
      <c r="S51" s="44">
        <f t="shared" si="107"/>
        <v>0</v>
      </c>
      <c r="T51" s="44">
        <f t="shared" si="84"/>
        <v>1900</v>
      </c>
      <c r="U51" s="44">
        <f t="shared" si="108"/>
        <v>0</v>
      </c>
      <c r="V51" s="44">
        <f t="shared" si="109"/>
        <v>0</v>
      </c>
      <c r="W51" s="44">
        <f t="shared" si="95"/>
        <v>0</v>
      </c>
      <c r="X51" s="236">
        <f t="shared" si="133"/>
        <v>1</v>
      </c>
      <c r="Y51" s="236">
        <f t="shared" si="110"/>
        <v>0</v>
      </c>
      <c r="Z51" s="236">
        <f t="shared" si="131"/>
        <v>0</v>
      </c>
      <c r="AA51" s="236">
        <f t="shared" si="164"/>
        <v>0</v>
      </c>
      <c r="AB51" s="236">
        <f t="shared" si="165"/>
        <v>0</v>
      </c>
      <c r="AC51" s="251">
        <f>PMT(U51/R24*(AB51),1,-AQ50,AQ50)</f>
        <v>0</v>
      </c>
      <c r="AD51" s="251">
        <f t="shared" si="98"/>
        <v>0</v>
      </c>
      <c r="AE51" s="251">
        <f t="shared" si="151"/>
        <v>0</v>
      </c>
      <c r="AF51" s="251">
        <f t="shared" si="152"/>
        <v>0</v>
      </c>
      <c r="AG51" s="251">
        <f t="shared" si="153"/>
        <v>0</v>
      </c>
      <c r="AH51" s="252">
        <f t="shared" si="140"/>
        <v>0</v>
      </c>
      <c r="AI51" s="252">
        <f t="shared" si="141"/>
        <v>1</v>
      </c>
      <c r="AJ51" s="236">
        <f t="shared" si="142"/>
        <v>0</v>
      </c>
      <c r="AK51" s="249">
        <f t="shared" si="99"/>
        <v>0</v>
      </c>
      <c r="AL51" s="236">
        <f t="shared" si="136"/>
        <v>0</v>
      </c>
      <c r="AM51" s="249">
        <f t="shared" si="100"/>
        <v>0</v>
      </c>
      <c r="AN51" s="249">
        <f t="shared" si="143"/>
        <v>0</v>
      </c>
      <c r="AO51" s="249">
        <f t="shared" si="144"/>
        <v>0</v>
      </c>
      <c r="AP51" s="249">
        <f t="shared" si="145"/>
        <v>0</v>
      </c>
      <c r="AQ51" s="251">
        <f t="shared" si="146"/>
        <v>0</v>
      </c>
      <c r="AR51" s="243">
        <f t="shared" si="101"/>
        <v>0</v>
      </c>
      <c r="AS51" s="243">
        <f t="shared" si="85"/>
        <v>0</v>
      </c>
      <c r="AT51" s="249">
        <f t="shared" ref="AT51:AT114" si="173">IF(A52="",0,AT50+M51-N51)</f>
        <v>0</v>
      </c>
      <c r="AU51" s="249">
        <f t="shared" si="103"/>
        <v>0</v>
      </c>
      <c r="AV51" s="44">
        <f t="shared" si="166"/>
        <v>1</v>
      </c>
      <c r="AW51" s="44">
        <f t="shared" si="167"/>
        <v>0</v>
      </c>
      <c r="AX51" s="249" t="e">
        <f t="shared" si="104"/>
        <v>#VALUE!</v>
      </c>
      <c r="AY51" s="249" t="e">
        <f t="shared" si="168"/>
        <v>#VALUE!</v>
      </c>
      <c r="AZ51" s="243" t="e">
        <f t="shared" si="169"/>
        <v>#VALUE!</v>
      </c>
      <c r="BA51" s="253">
        <f t="shared" si="170"/>
        <v>0</v>
      </c>
      <c r="BB51" s="253">
        <f t="shared" si="171"/>
        <v>0</v>
      </c>
      <c r="BC51" s="226">
        <f t="shared" si="127"/>
        <v>0</v>
      </c>
      <c r="BD51" s="249" t="b">
        <f t="shared" si="155"/>
        <v>0</v>
      </c>
      <c r="BE51" s="249">
        <f t="shared" si="86"/>
        <v>0</v>
      </c>
      <c r="BF51" s="236">
        <f t="shared" si="87"/>
        <v>0</v>
      </c>
      <c r="BG51" s="80"/>
      <c r="BH51" s="80"/>
      <c r="BI51" s="80"/>
      <c r="BN51" s="82"/>
      <c r="BO51" s="82"/>
      <c r="BP51" s="82"/>
      <c r="BQ51" s="82"/>
      <c r="BR51" s="82"/>
      <c r="BS51" s="82"/>
      <c r="BU51" s="131"/>
      <c r="BV51" s="131"/>
    </row>
    <row r="52" spans="1:74" ht="12.75" customHeight="1">
      <c r="A52" s="56"/>
      <c r="B52" s="93"/>
      <c r="C52" s="40" t="str">
        <f t="shared" si="88"/>
        <v/>
      </c>
      <c r="D52" s="55" t="str">
        <f t="shared" si="163"/>
        <v/>
      </c>
      <c r="E52" s="102" t="str">
        <f t="shared" si="89"/>
        <v/>
      </c>
      <c r="F52" s="103" t="str">
        <f t="shared" si="172"/>
        <v/>
      </c>
      <c r="G52" s="102" t="str">
        <f t="shared" si="91"/>
        <v/>
      </c>
      <c r="H52" s="189" t="str">
        <f t="shared" si="106"/>
        <v/>
      </c>
      <c r="I52" s="190"/>
      <c r="J52" s="104"/>
      <c r="K52" s="104"/>
      <c r="L52" s="105" t="str">
        <f t="shared" si="92"/>
        <v/>
      </c>
      <c r="M52" s="104"/>
      <c r="N52" s="104"/>
      <c r="O52" s="107" t="str">
        <f t="shared" si="93"/>
        <v/>
      </c>
      <c r="P52" s="53"/>
      <c r="Q52" s="254"/>
      <c r="R52" s="238">
        <f t="shared" si="135"/>
        <v>0</v>
      </c>
      <c r="S52" s="44">
        <f t="shared" si="107"/>
        <v>0</v>
      </c>
      <c r="T52" s="44">
        <f t="shared" si="84"/>
        <v>1900</v>
      </c>
      <c r="U52" s="44">
        <f t="shared" si="108"/>
        <v>0</v>
      </c>
      <c r="V52" s="44">
        <f t="shared" si="109"/>
        <v>0</v>
      </c>
      <c r="W52" s="44">
        <f t="shared" si="95"/>
        <v>0</v>
      </c>
      <c r="X52" s="236">
        <f t="shared" si="133"/>
        <v>1</v>
      </c>
      <c r="Y52" s="236">
        <f t="shared" si="110"/>
        <v>0</v>
      </c>
      <c r="Z52" s="236">
        <f t="shared" si="131"/>
        <v>0</v>
      </c>
      <c r="AA52" s="236">
        <f t="shared" si="164"/>
        <v>0</v>
      </c>
      <c r="AB52" s="236">
        <f t="shared" si="165"/>
        <v>0</v>
      </c>
      <c r="AC52" s="251">
        <f>PMT(U52/R24*(AB52),1,-AQ51,AQ51)</f>
        <v>0</v>
      </c>
      <c r="AD52" s="251">
        <f t="shared" si="98"/>
        <v>0</v>
      </c>
      <c r="AE52" s="251">
        <f t="shared" si="151"/>
        <v>0</v>
      </c>
      <c r="AF52" s="251">
        <f t="shared" si="152"/>
        <v>0</v>
      </c>
      <c r="AG52" s="251">
        <f t="shared" si="153"/>
        <v>0</v>
      </c>
      <c r="AH52" s="252">
        <f t="shared" si="140"/>
        <v>0</v>
      </c>
      <c r="AI52" s="252">
        <f t="shared" si="141"/>
        <v>1</v>
      </c>
      <c r="AJ52" s="236">
        <f t="shared" si="142"/>
        <v>0</v>
      </c>
      <c r="AK52" s="249">
        <f t="shared" si="99"/>
        <v>0</v>
      </c>
      <c r="AL52" s="236">
        <f t="shared" si="136"/>
        <v>0</v>
      </c>
      <c r="AM52" s="249">
        <f t="shared" si="100"/>
        <v>0</v>
      </c>
      <c r="AN52" s="249">
        <f t="shared" si="143"/>
        <v>0</v>
      </c>
      <c r="AO52" s="249">
        <f t="shared" si="144"/>
        <v>0</v>
      </c>
      <c r="AP52" s="249">
        <f t="shared" si="145"/>
        <v>0</v>
      </c>
      <c r="AQ52" s="251">
        <f t="shared" si="146"/>
        <v>0</v>
      </c>
      <c r="AR52" s="243">
        <f t="shared" si="101"/>
        <v>0</v>
      </c>
      <c r="AS52" s="243">
        <f t="shared" si="85"/>
        <v>0</v>
      </c>
      <c r="AT52" s="249">
        <f t="shared" si="173"/>
        <v>0</v>
      </c>
      <c r="AU52" s="249">
        <f t="shared" si="103"/>
        <v>0</v>
      </c>
      <c r="AV52" s="44">
        <f t="shared" si="166"/>
        <v>1</v>
      </c>
      <c r="AW52" s="44">
        <f t="shared" si="167"/>
        <v>0</v>
      </c>
      <c r="AX52" s="249" t="e">
        <f t="shared" si="104"/>
        <v>#VALUE!</v>
      </c>
      <c r="AY52" s="249" t="e">
        <f t="shared" si="168"/>
        <v>#VALUE!</v>
      </c>
      <c r="AZ52" s="243" t="e">
        <f t="shared" si="169"/>
        <v>#VALUE!</v>
      </c>
      <c r="BA52" s="253">
        <f t="shared" si="170"/>
        <v>0</v>
      </c>
      <c r="BB52" s="253">
        <f t="shared" si="171"/>
        <v>0</v>
      </c>
      <c r="BC52" s="226">
        <f t="shared" si="127"/>
        <v>0</v>
      </c>
      <c r="BD52" s="249" t="b">
        <f t="shared" si="155"/>
        <v>0</v>
      </c>
      <c r="BE52" s="249">
        <f t="shared" si="86"/>
        <v>0</v>
      </c>
      <c r="BF52" s="236">
        <f t="shared" si="87"/>
        <v>0</v>
      </c>
      <c r="BG52" s="80"/>
      <c r="BH52" s="80"/>
      <c r="BI52" s="80"/>
      <c r="BN52" s="82"/>
      <c r="BO52" s="82"/>
      <c r="BP52" s="82"/>
      <c r="BQ52" s="82"/>
      <c r="BR52" s="82"/>
      <c r="BS52" s="82"/>
      <c r="BU52" s="131"/>
      <c r="BV52" s="131"/>
    </row>
    <row r="53" spans="1:74" ht="12.75" customHeight="1">
      <c r="A53" s="56"/>
      <c r="B53" s="95"/>
      <c r="C53" s="40" t="str">
        <f t="shared" si="88"/>
        <v/>
      </c>
      <c r="D53" s="55" t="str">
        <f t="shared" si="163"/>
        <v/>
      </c>
      <c r="E53" s="102" t="str">
        <f t="shared" si="89"/>
        <v/>
      </c>
      <c r="F53" s="103" t="str">
        <f t="shared" si="172"/>
        <v/>
      </c>
      <c r="G53" s="102" t="str">
        <f t="shared" si="91"/>
        <v/>
      </c>
      <c r="H53" s="189" t="str">
        <f t="shared" si="106"/>
        <v/>
      </c>
      <c r="I53" s="190"/>
      <c r="J53" s="104"/>
      <c r="K53" s="104"/>
      <c r="L53" s="105" t="str">
        <f t="shared" si="92"/>
        <v/>
      </c>
      <c r="M53" s="104"/>
      <c r="N53" s="104"/>
      <c r="O53" s="107" t="str">
        <f t="shared" si="93"/>
        <v/>
      </c>
      <c r="P53" s="53"/>
      <c r="Q53" s="254"/>
      <c r="R53" s="238">
        <f t="shared" si="135"/>
        <v>0</v>
      </c>
      <c r="S53" s="44">
        <f t="shared" si="107"/>
        <v>0</v>
      </c>
      <c r="T53" s="44">
        <f t="shared" si="84"/>
        <v>1900</v>
      </c>
      <c r="U53" s="44">
        <f t="shared" si="108"/>
        <v>0</v>
      </c>
      <c r="V53" s="44">
        <f t="shared" si="109"/>
        <v>0</v>
      </c>
      <c r="W53" s="44">
        <f t="shared" si="95"/>
        <v>0</v>
      </c>
      <c r="X53" s="236">
        <f t="shared" si="133"/>
        <v>1</v>
      </c>
      <c r="Y53" s="236">
        <f t="shared" si="110"/>
        <v>0</v>
      </c>
      <c r="Z53" s="236">
        <f t="shared" si="131"/>
        <v>0</v>
      </c>
      <c r="AA53" s="236">
        <f t="shared" si="164"/>
        <v>0</v>
      </c>
      <c r="AB53" s="236">
        <f t="shared" si="165"/>
        <v>0</v>
      </c>
      <c r="AC53" s="251">
        <f>PMT(U53/R24*(AB53),1,-AQ52,AQ52)</f>
        <v>0</v>
      </c>
      <c r="AD53" s="251">
        <f t="shared" si="98"/>
        <v>0</v>
      </c>
      <c r="AE53" s="251">
        <f t="shared" si="151"/>
        <v>0</v>
      </c>
      <c r="AF53" s="251">
        <f t="shared" si="152"/>
        <v>0</v>
      </c>
      <c r="AG53" s="251">
        <f t="shared" si="153"/>
        <v>0</v>
      </c>
      <c r="AH53" s="252">
        <f t="shared" si="140"/>
        <v>0</v>
      </c>
      <c r="AI53" s="252">
        <f t="shared" si="141"/>
        <v>1</v>
      </c>
      <c r="AJ53" s="236">
        <f t="shared" si="142"/>
        <v>0</v>
      </c>
      <c r="AK53" s="249">
        <f t="shared" si="99"/>
        <v>0</v>
      </c>
      <c r="AL53" s="236">
        <f t="shared" si="136"/>
        <v>0</v>
      </c>
      <c r="AM53" s="249">
        <f t="shared" si="100"/>
        <v>0</v>
      </c>
      <c r="AN53" s="249">
        <f t="shared" si="143"/>
        <v>0</v>
      </c>
      <c r="AO53" s="249">
        <f t="shared" si="144"/>
        <v>0</v>
      </c>
      <c r="AP53" s="249">
        <f t="shared" si="145"/>
        <v>0</v>
      </c>
      <c r="AQ53" s="251">
        <f t="shared" si="146"/>
        <v>0</v>
      </c>
      <c r="AR53" s="243">
        <f t="shared" si="101"/>
        <v>0</v>
      </c>
      <c r="AS53" s="243">
        <f t="shared" si="85"/>
        <v>0</v>
      </c>
      <c r="AT53" s="249">
        <f t="shared" si="173"/>
        <v>0</v>
      </c>
      <c r="AU53" s="249">
        <f t="shared" si="103"/>
        <v>0</v>
      </c>
      <c r="AV53" s="44">
        <f t="shared" si="166"/>
        <v>1</v>
      </c>
      <c r="AW53" s="44">
        <f t="shared" si="167"/>
        <v>0</v>
      </c>
      <c r="AX53" s="249" t="e">
        <f t="shared" si="104"/>
        <v>#VALUE!</v>
      </c>
      <c r="AY53" s="249" t="e">
        <f t="shared" si="168"/>
        <v>#VALUE!</v>
      </c>
      <c r="AZ53" s="243" t="e">
        <f t="shared" si="169"/>
        <v>#VALUE!</v>
      </c>
      <c r="BA53" s="253">
        <f t="shared" si="170"/>
        <v>0</v>
      </c>
      <c r="BB53" s="253">
        <f t="shared" si="171"/>
        <v>0</v>
      </c>
      <c r="BC53" s="226">
        <f t="shared" si="127"/>
        <v>0</v>
      </c>
      <c r="BD53" s="249" t="b">
        <f t="shared" si="155"/>
        <v>0</v>
      </c>
      <c r="BE53" s="249">
        <f t="shared" si="86"/>
        <v>0</v>
      </c>
      <c r="BF53" s="236">
        <f t="shared" si="87"/>
        <v>0</v>
      </c>
      <c r="BG53" s="80"/>
      <c r="BH53" s="80"/>
      <c r="BI53" s="80"/>
      <c r="BN53" s="82"/>
      <c r="BO53" s="82"/>
      <c r="BP53" s="82"/>
      <c r="BQ53" s="82"/>
      <c r="BR53" s="82"/>
      <c r="BS53" s="82"/>
      <c r="BU53" s="131"/>
      <c r="BV53" s="131"/>
    </row>
    <row r="54" spans="1:74" ht="12.75" customHeight="1">
      <c r="A54" s="56"/>
      <c r="B54" s="93"/>
      <c r="C54" s="40" t="str">
        <f t="shared" si="88"/>
        <v/>
      </c>
      <c r="D54" s="55" t="str">
        <f t="shared" si="163"/>
        <v/>
      </c>
      <c r="E54" s="102" t="str">
        <f t="shared" si="89"/>
        <v/>
      </c>
      <c r="F54" s="103" t="str">
        <f t="shared" si="172"/>
        <v/>
      </c>
      <c r="G54" s="102" t="str">
        <f t="shared" si="91"/>
        <v/>
      </c>
      <c r="H54" s="189" t="str">
        <f t="shared" si="106"/>
        <v/>
      </c>
      <c r="I54" s="190"/>
      <c r="J54" s="104"/>
      <c r="K54" s="104"/>
      <c r="L54" s="105" t="str">
        <f t="shared" si="92"/>
        <v/>
      </c>
      <c r="M54" s="104"/>
      <c r="N54" s="104"/>
      <c r="O54" s="107" t="str">
        <f t="shared" si="93"/>
        <v/>
      </c>
      <c r="P54" s="53"/>
      <c r="Q54" s="254"/>
      <c r="R54" s="238">
        <f t="shared" si="135"/>
        <v>0</v>
      </c>
      <c r="S54" s="44">
        <f t="shared" si="107"/>
        <v>0</v>
      </c>
      <c r="T54" s="44">
        <f t="shared" si="84"/>
        <v>1900</v>
      </c>
      <c r="U54" s="44">
        <f t="shared" si="108"/>
        <v>0</v>
      </c>
      <c r="V54" s="44">
        <f t="shared" si="109"/>
        <v>0</v>
      </c>
      <c r="W54" s="44">
        <f t="shared" si="95"/>
        <v>0</v>
      </c>
      <c r="X54" s="236">
        <f t="shared" si="133"/>
        <v>1</v>
      </c>
      <c r="Y54" s="236">
        <f t="shared" si="110"/>
        <v>0</v>
      </c>
      <c r="Z54" s="236">
        <f t="shared" si="131"/>
        <v>0</v>
      </c>
      <c r="AA54" s="236">
        <f t="shared" si="164"/>
        <v>0</v>
      </c>
      <c r="AB54" s="236">
        <f t="shared" si="165"/>
        <v>0</v>
      </c>
      <c r="AC54" s="251">
        <f>PMT(U54/R24*(AB54),1,-AQ53,AQ53)</f>
        <v>0</v>
      </c>
      <c r="AD54" s="251">
        <f t="shared" si="98"/>
        <v>0</v>
      </c>
      <c r="AE54" s="251">
        <f t="shared" si="151"/>
        <v>0</v>
      </c>
      <c r="AF54" s="251">
        <f t="shared" si="152"/>
        <v>0</v>
      </c>
      <c r="AG54" s="251">
        <f t="shared" si="153"/>
        <v>0</v>
      </c>
      <c r="AH54" s="252">
        <f t="shared" si="140"/>
        <v>0</v>
      </c>
      <c r="AI54" s="252">
        <f t="shared" si="141"/>
        <v>1</v>
      </c>
      <c r="AJ54" s="236">
        <f t="shared" si="142"/>
        <v>0</v>
      </c>
      <c r="AK54" s="249">
        <f t="shared" si="99"/>
        <v>0</v>
      </c>
      <c r="AL54" s="236">
        <f t="shared" si="136"/>
        <v>0</v>
      </c>
      <c r="AM54" s="249">
        <f t="shared" si="100"/>
        <v>0</v>
      </c>
      <c r="AN54" s="249">
        <f t="shared" si="143"/>
        <v>0</v>
      </c>
      <c r="AO54" s="249">
        <f t="shared" si="144"/>
        <v>0</v>
      </c>
      <c r="AP54" s="249">
        <f t="shared" si="145"/>
        <v>0</v>
      </c>
      <c r="AQ54" s="251">
        <f t="shared" si="146"/>
        <v>0</v>
      </c>
      <c r="AR54" s="243">
        <f t="shared" si="101"/>
        <v>0</v>
      </c>
      <c r="AS54" s="243">
        <f t="shared" si="85"/>
        <v>0</v>
      </c>
      <c r="AT54" s="249">
        <f t="shared" si="173"/>
        <v>0</v>
      </c>
      <c r="AU54" s="249">
        <f t="shared" si="103"/>
        <v>0</v>
      </c>
      <c r="AV54" s="44">
        <f t="shared" si="166"/>
        <v>1</v>
      </c>
      <c r="AW54" s="44">
        <f t="shared" si="167"/>
        <v>0</v>
      </c>
      <c r="AX54" s="249" t="e">
        <f t="shared" si="104"/>
        <v>#VALUE!</v>
      </c>
      <c r="AY54" s="249" t="e">
        <f t="shared" si="168"/>
        <v>#VALUE!</v>
      </c>
      <c r="AZ54" s="243" t="e">
        <f t="shared" si="169"/>
        <v>#VALUE!</v>
      </c>
      <c r="BA54" s="253">
        <f t="shared" si="170"/>
        <v>0</v>
      </c>
      <c r="BB54" s="253">
        <f t="shared" si="171"/>
        <v>0</v>
      </c>
      <c r="BC54" s="226">
        <f t="shared" si="127"/>
        <v>0</v>
      </c>
      <c r="BD54" s="249" t="b">
        <f t="shared" si="155"/>
        <v>0</v>
      </c>
      <c r="BE54" s="249">
        <f t="shared" si="86"/>
        <v>0</v>
      </c>
      <c r="BF54" s="236">
        <f t="shared" si="87"/>
        <v>0</v>
      </c>
      <c r="BG54" s="80"/>
      <c r="BH54" s="80"/>
      <c r="BI54" s="80"/>
      <c r="BN54" s="82"/>
      <c r="BO54" s="82"/>
      <c r="BP54" s="82"/>
      <c r="BQ54" s="82"/>
      <c r="BR54" s="82"/>
      <c r="BS54" s="82"/>
      <c r="BU54" s="131"/>
      <c r="BV54" s="131"/>
    </row>
    <row r="55" spans="1:74" ht="12.75" customHeight="1">
      <c r="A55" s="56"/>
      <c r="B55" s="93"/>
      <c r="C55" s="40" t="str">
        <f t="shared" si="88"/>
        <v/>
      </c>
      <c r="D55" s="55" t="str">
        <f t="shared" si="163"/>
        <v/>
      </c>
      <c r="E55" s="102" t="str">
        <f t="shared" si="89"/>
        <v/>
      </c>
      <c r="F55" s="103" t="str">
        <f t="shared" si="172"/>
        <v/>
      </c>
      <c r="G55" s="102" t="str">
        <f t="shared" si="91"/>
        <v/>
      </c>
      <c r="H55" s="189" t="str">
        <f t="shared" si="106"/>
        <v/>
      </c>
      <c r="I55" s="190"/>
      <c r="J55" s="104"/>
      <c r="K55" s="104"/>
      <c r="L55" s="105" t="str">
        <f t="shared" si="92"/>
        <v/>
      </c>
      <c r="M55" s="104"/>
      <c r="N55" s="104"/>
      <c r="O55" s="107" t="str">
        <f t="shared" si="93"/>
        <v/>
      </c>
      <c r="P55" s="53"/>
      <c r="Q55" s="254"/>
      <c r="R55" s="238">
        <f t="shared" si="135"/>
        <v>0</v>
      </c>
      <c r="S55" s="44">
        <f t="shared" si="107"/>
        <v>0</v>
      </c>
      <c r="T55" s="44">
        <f t="shared" si="84"/>
        <v>1900</v>
      </c>
      <c r="U55" s="44">
        <f t="shared" si="108"/>
        <v>0</v>
      </c>
      <c r="V55" s="44">
        <f t="shared" si="109"/>
        <v>0</v>
      </c>
      <c r="W55" s="44">
        <f t="shared" si="95"/>
        <v>0</v>
      </c>
      <c r="X55" s="236">
        <f t="shared" si="133"/>
        <v>1</v>
      </c>
      <c r="Y55" s="236">
        <f t="shared" si="110"/>
        <v>0</v>
      </c>
      <c r="Z55" s="236">
        <f t="shared" si="131"/>
        <v>0</v>
      </c>
      <c r="AA55" s="236">
        <f t="shared" si="164"/>
        <v>0</v>
      </c>
      <c r="AB55" s="236">
        <f t="shared" si="165"/>
        <v>0</v>
      </c>
      <c r="AC55" s="251">
        <f>PMT(U55/R24*(AB55),1,-AQ54,AQ54)</f>
        <v>0</v>
      </c>
      <c r="AD55" s="251">
        <f t="shared" si="98"/>
        <v>0</v>
      </c>
      <c r="AE55" s="251">
        <f t="shared" si="151"/>
        <v>0</v>
      </c>
      <c r="AF55" s="251">
        <f t="shared" si="152"/>
        <v>0</v>
      </c>
      <c r="AG55" s="251">
        <f t="shared" si="153"/>
        <v>0</v>
      </c>
      <c r="AH55" s="252">
        <f t="shared" si="140"/>
        <v>0</v>
      </c>
      <c r="AI55" s="252">
        <f t="shared" si="141"/>
        <v>1</v>
      </c>
      <c r="AJ55" s="236">
        <f t="shared" si="142"/>
        <v>0</v>
      </c>
      <c r="AK55" s="249">
        <f t="shared" si="99"/>
        <v>0</v>
      </c>
      <c r="AL55" s="236">
        <f t="shared" si="136"/>
        <v>0</v>
      </c>
      <c r="AM55" s="249">
        <f t="shared" si="100"/>
        <v>0</v>
      </c>
      <c r="AN55" s="249">
        <f t="shared" si="143"/>
        <v>0</v>
      </c>
      <c r="AO55" s="249">
        <f t="shared" si="144"/>
        <v>0</v>
      </c>
      <c r="AP55" s="249">
        <f t="shared" si="145"/>
        <v>0</v>
      </c>
      <c r="AQ55" s="251">
        <f t="shared" si="146"/>
        <v>0</v>
      </c>
      <c r="AR55" s="243">
        <f t="shared" si="101"/>
        <v>0</v>
      </c>
      <c r="AS55" s="243">
        <f t="shared" si="85"/>
        <v>0</v>
      </c>
      <c r="AT55" s="249">
        <f t="shared" si="173"/>
        <v>0</v>
      </c>
      <c r="AU55" s="249">
        <f t="shared" si="103"/>
        <v>0</v>
      </c>
      <c r="AV55" s="44">
        <f t="shared" si="166"/>
        <v>1</v>
      </c>
      <c r="AW55" s="44">
        <f t="shared" si="167"/>
        <v>0</v>
      </c>
      <c r="AX55" s="249" t="e">
        <f t="shared" si="104"/>
        <v>#VALUE!</v>
      </c>
      <c r="AY55" s="249" t="e">
        <f t="shared" si="168"/>
        <v>#VALUE!</v>
      </c>
      <c r="AZ55" s="243" t="e">
        <f t="shared" si="169"/>
        <v>#VALUE!</v>
      </c>
      <c r="BA55" s="253">
        <f t="shared" si="170"/>
        <v>0</v>
      </c>
      <c r="BB55" s="253">
        <f t="shared" si="171"/>
        <v>0</v>
      </c>
      <c r="BC55" s="226">
        <f t="shared" si="127"/>
        <v>0</v>
      </c>
      <c r="BD55" s="249" t="b">
        <f t="shared" si="155"/>
        <v>0</v>
      </c>
      <c r="BE55" s="249">
        <f t="shared" si="86"/>
        <v>0</v>
      </c>
      <c r="BF55" s="236">
        <f t="shared" si="87"/>
        <v>0</v>
      </c>
      <c r="BG55" s="80"/>
      <c r="BH55" s="80"/>
      <c r="BI55" s="80"/>
      <c r="BN55" s="82"/>
      <c r="BO55" s="82"/>
      <c r="BP55" s="82"/>
      <c r="BQ55" s="82"/>
      <c r="BR55" s="82"/>
      <c r="BS55" s="82"/>
      <c r="BU55" s="131"/>
      <c r="BV55" s="131"/>
    </row>
    <row r="56" spans="1:74" ht="12.75" customHeight="1">
      <c r="A56" s="56"/>
      <c r="B56" s="93"/>
      <c r="C56" s="40" t="str">
        <f t="shared" si="88"/>
        <v/>
      </c>
      <c r="D56" s="55" t="str">
        <f t="shared" si="163"/>
        <v/>
      </c>
      <c r="E56" s="102" t="str">
        <f t="shared" si="89"/>
        <v/>
      </c>
      <c r="F56" s="103" t="str">
        <f t="shared" si="172"/>
        <v/>
      </c>
      <c r="G56" s="102" t="str">
        <f t="shared" si="91"/>
        <v/>
      </c>
      <c r="H56" s="189" t="str">
        <f t="shared" si="106"/>
        <v/>
      </c>
      <c r="I56" s="190"/>
      <c r="J56" s="104"/>
      <c r="K56" s="104"/>
      <c r="L56" s="105" t="str">
        <f t="shared" si="92"/>
        <v/>
      </c>
      <c r="M56" s="104"/>
      <c r="N56" s="104"/>
      <c r="O56" s="107" t="str">
        <f t="shared" si="93"/>
        <v/>
      </c>
      <c r="P56" s="53"/>
      <c r="Q56" s="254"/>
      <c r="R56" s="238">
        <f t="shared" si="135"/>
        <v>0</v>
      </c>
      <c r="S56" s="44">
        <f t="shared" si="107"/>
        <v>0</v>
      </c>
      <c r="T56" s="44">
        <f t="shared" si="84"/>
        <v>1900</v>
      </c>
      <c r="U56" s="44">
        <f t="shared" si="108"/>
        <v>0</v>
      </c>
      <c r="V56" s="44">
        <f t="shared" si="109"/>
        <v>0</v>
      </c>
      <c r="W56" s="44">
        <f t="shared" si="95"/>
        <v>0</v>
      </c>
      <c r="X56" s="236">
        <f t="shared" si="133"/>
        <v>1</v>
      </c>
      <c r="Y56" s="236">
        <f t="shared" si="110"/>
        <v>0</v>
      </c>
      <c r="Z56" s="236">
        <f t="shared" si="131"/>
        <v>0</v>
      </c>
      <c r="AA56" s="236">
        <f t="shared" si="164"/>
        <v>0</v>
      </c>
      <c r="AB56" s="236">
        <f t="shared" si="165"/>
        <v>0</v>
      </c>
      <c r="AC56" s="251">
        <f>PMT(U56/R24*(AB56),1,-AQ55,AQ55)</f>
        <v>0</v>
      </c>
      <c r="AD56" s="251">
        <f t="shared" si="98"/>
        <v>0</v>
      </c>
      <c r="AE56" s="251">
        <f t="shared" si="151"/>
        <v>0</v>
      </c>
      <c r="AF56" s="251">
        <f t="shared" si="152"/>
        <v>0</v>
      </c>
      <c r="AG56" s="251">
        <f t="shared" si="153"/>
        <v>0</v>
      </c>
      <c r="AH56" s="252">
        <f t="shared" si="140"/>
        <v>0</v>
      </c>
      <c r="AI56" s="252">
        <f t="shared" si="141"/>
        <v>1</v>
      </c>
      <c r="AJ56" s="236">
        <f t="shared" si="142"/>
        <v>0</v>
      </c>
      <c r="AK56" s="249">
        <f t="shared" si="99"/>
        <v>0</v>
      </c>
      <c r="AL56" s="236">
        <f t="shared" si="136"/>
        <v>0</v>
      </c>
      <c r="AM56" s="249">
        <f t="shared" si="100"/>
        <v>0</v>
      </c>
      <c r="AN56" s="249">
        <f t="shared" si="143"/>
        <v>0</v>
      </c>
      <c r="AO56" s="249">
        <f t="shared" si="144"/>
        <v>0</v>
      </c>
      <c r="AP56" s="249">
        <f t="shared" si="145"/>
        <v>0</v>
      </c>
      <c r="AQ56" s="251">
        <f t="shared" si="146"/>
        <v>0</v>
      </c>
      <c r="AR56" s="243">
        <f t="shared" si="101"/>
        <v>0</v>
      </c>
      <c r="AS56" s="243">
        <f t="shared" si="85"/>
        <v>0</v>
      </c>
      <c r="AT56" s="249">
        <f t="shared" si="173"/>
        <v>0</v>
      </c>
      <c r="AU56" s="249">
        <f t="shared" si="103"/>
        <v>0</v>
      </c>
      <c r="AV56" s="44">
        <f t="shared" si="166"/>
        <v>1</v>
      </c>
      <c r="AW56" s="44">
        <f t="shared" si="167"/>
        <v>0</v>
      </c>
      <c r="AX56" s="249" t="e">
        <f t="shared" si="104"/>
        <v>#VALUE!</v>
      </c>
      <c r="AY56" s="249" t="e">
        <f t="shared" si="168"/>
        <v>#VALUE!</v>
      </c>
      <c r="AZ56" s="243" t="e">
        <f t="shared" si="169"/>
        <v>#VALUE!</v>
      </c>
      <c r="BA56" s="253">
        <f t="shared" si="170"/>
        <v>0</v>
      </c>
      <c r="BB56" s="253">
        <f t="shared" si="171"/>
        <v>0</v>
      </c>
      <c r="BC56" s="226">
        <f t="shared" si="127"/>
        <v>0</v>
      </c>
      <c r="BD56" s="249" t="b">
        <f t="shared" si="155"/>
        <v>0</v>
      </c>
      <c r="BE56" s="249">
        <f t="shared" si="86"/>
        <v>0</v>
      </c>
      <c r="BF56" s="236">
        <f t="shared" si="87"/>
        <v>0</v>
      </c>
      <c r="BG56" s="80"/>
      <c r="BH56" s="80"/>
      <c r="BI56" s="80"/>
      <c r="BN56" s="82"/>
      <c r="BO56" s="82"/>
      <c r="BP56" s="82"/>
      <c r="BQ56" s="82"/>
      <c r="BR56" s="82"/>
      <c r="BS56" s="82"/>
      <c r="BU56" s="131"/>
      <c r="BV56" s="131"/>
    </row>
    <row r="57" spans="1:74" ht="12.75" customHeight="1">
      <c r="A57" s="56"/>
      <c r="B57" s="93"/>
      <c r="C57" s="40" t="str">
        <f t="shared" si="88"/>
        <v/>
      </c>
      <c r="D57" s="55" t="str">
        <f t="shared" si="163"/>
        <v/>
      </c>
      <c r="E57" s="102" t="str">
        <f t="shared" si="89"/>
        <v/>
      </c>
      <c r="F57" s="103" t="str">
        <f t="shared" si="172"/>
        <v/>
      </c>
      <c r="G57" s="102" t="str">
        <f t="shared" si="91"/>
        <v/>
      </c>
      <c r="H57" s="189" t="str">
        <f t="shared" si="106"/>
        <v/>
      </c>
      <c r="I57" s="190"/>
      <c r="J57" s="104"/>
      <c r="K57" s="104"/>
      <c r="L57" s="105" t="str">
        <f t="shared" si="92"/>
        <v/>
      </c>
      <c r="M57" s="104"/>
      <c r="N57" s="104"/>
      <c r="O57" s="107" t="str">
        <f t="shared" si="93"/>
        <v/>
      </c>
      <c r="P57" s="53"/>
      <c r="Q57" s="254"/>
      <c r="R57" s="238">
        <f t="shared" si="135"/>
        <v>0</v>
      </c>
      <c r="S57" s="44">
        <f t="shared" si="107"/>
        <v>0</v>
      </c>
      <c r="T57" s="44">
        <f t="shared" si="84"/>
        <v>1900</v>
      </c>
      <c r="U57" s="44">
        <f t="shared" si="108"/>
        <v>0</v>
      </c>
      <c r="V57" s="44">
        <f t="shared" si="109"/>
        <v>0</v>
      </c>
      <c r="W57" s="44">
        <f t="shared" si="95"/>
        <v>0</v>
      </c>
      <c r="X57" s="236">
        <f t="shared" si="133"/>
        <v>1</v>
      </c>
      <c r="Y57" s="236">
        <f t="shared" si="110"/>
        <v>0</v>
      </c>
      <c r="Z57" s="236">
        <f t="shared" si="131"/>
        <v>0</v>
      </c>
      <c r="AA57" s="236">
        <f t="shared" si="164"/>
        <v>0</v>
      </c>
      <c r="AB57" s="236">
        <f t="shared" si="165"/>
        <v>0</v>
      </c>
      <c r="AC57" s="251">
        <f>PMT(U57/R24*(AB57),1,-AQ56,AQ56)</f>
        <v>0</v>
      </c>
      <c r="AD57" s="251">
        <f t="shared" si="98"/>
        <v>0</v>
      </c>
      <c r="AE57" s="251">
        <f t="shared" si="151"/>
        <v>0</v>
      </c>
      <c r="AF57" s="251">
        <f t="shared" si="152"/>
        <v>0</v>
      </c>
      <c r="AG57" s="251">
        <f t="shared" si="153"/>
        <v>0</v>
      </c>
      <c r="AH57" s="252">
        <f t="shared" si="140"/>
        <v>0</v>
      </c>
      <c r="AI57" s="252">
        <f t="shared" si="141"/>
        <v>1</v>
      </c>
      <c r="AJ57" s="236">
        <f t="shared" si="142"/>
        <v>0</v>
      </c>
      <c r="AK57" s="249">
        <f t="shared" si="99"/>
        <v>0</v>
      </c>
      <c r="AL57" s="236">
        <f t="shared" si="136"/>
        <v>0</v>
      </c>
      <c r="AM57" s="249">
        <f t="shared" si="100"/>
        <v>0</v>
      </c>
      <c r="AN57" s="249">
        <f t="shared" si="143"/>
        <v>0</v>
      </c>
      <c r="AO57" s="249">
        <f t="shared" si="144"/>
        <v>0</v>
      </c>
      <c r="AP57" s="249">
        <f t="shared" si="145"/>
        <v>0</v>
      </c>
      <c r="AQ57" s="251">
        <f t="shared" si="146"/>
        <v>0</v>
      </c>
      <c r="AR57" s="243">
        <f t="shared" si="101"/>
        <v>0</v>
      </c>
      <c r="AS57" s="243">
        <f t="shared" si="85"/>
        <v>0</v>
      </c>
      <c r="AT57" s="249">
        <f t="shared" si="173"/>
        <v>0</v>
      </c>
      <c r="AU57" s="249">
        <f t="shared" si="103"/>
        <v>0</v>
      </c>
      <c r="AV57" s="44">
        <f t="shared" si="166"/>
        <v>1</v>
      </c>
      <c r="AW57" s="44">
        <f t="shared" si="167"/>
        <v>0</v>
      </c>
      <c r="AX57" s="249" t="e">
        <f t="shared" si="104"/>
        <v>#VALUE!</v>
      </c>
      <c r="AY57" s="249" t="e">
        <f t="shared" si="168"/>
        <v>#VALUE!</v>
      </c>
      <c r="AZ57" s="243" t="e">
        <f t="shared" si="169"/>
        <v>#VALUE!</v>
      </c>
      <c r="BA57" s="253">
        <f t="shared" si="170"/>
        <v>0</v>
      </c>
      <c r="BB57" s="253">
        <f t="shared" si="171"/>
        <v>0</v>
      </c>
      <c r="BC57" s="226">
        <f t="shared" si="127"/>
        <v>0</v>
      </c>
      <c r="BD57" s="249" t="b">
        <f t="shared" si="155"/>
        <v>0</v>
      </c>
      <c r="BE57" s="249">
        <f t="shared" si="86"/>
        <v>0</v>
      </c>
      <c r="BF57" s="236">
        <f t="shared" si="87"/>
        <v>0</v>
      </c>
      <c r="BG57" s="80"/>
      <c r="BH57" s="80"/>
      <c r="BI57" s="80"/>
      <c r="BN57" s="82"/>
      <c r="BO57" s="82"/>
      <c r="BP57" s="82"/>
      <c r="BQ57" s="82"/>
      <c r="BR57" s="82"/>
      <c r="BS57" s="82"/>
      <c r="BU57" s="131"/>
      <c r="BV57" s="131"/>
    </row>
    <row r="58" spans="1:74" ht="12.75" customHeight="1">
      <c r="A58" s="56"/>
      <c r="B58" s="93"/>
      <c r="C58" s="40" t="str">
        <f t="shared" si="88"/>
        <v/>
      </c>
      <c r="D58" s="55" t="str">
        <f t="shared" si="163"/>
        <v/>
      </c>
      <c r="E58" s="102" t="str">
        <f t="shared" si="89"/>
        <v/>
      </c>
      <c r="F58" s="103" t="str">
        <f t="shared" si="172"/>
        <v/>
      </c>
      <c r="G58" s="102" t="str">
        <f t="shared" si="91"/>
        <v/>
      </c>
      <c r="H58" s="189" t="str">
        <f t="shared" si="106"/>
        <v/>
      </c>
      <c r="I58" s="190"/>
      <c r="J58" s="104"/>
      <c r="K58" s="104"/>
      <c r="L58" s="105" t="str">
        <f t="shared" si="92"/>
        <v/>
      </c>
      <c r="M58" s="104"/>
      <c r="N58" s="104"/>
      <c r="O58" s="107" t="str">
        <f t="shared" si="93"/>
        <v/>
      </c>
      <c r="P58" s="53"/>
      <c r="Q58" s="254"/>
      <c r="R58" s="238">
        <f t="shared" si="135"/>
        <v>0</v>
      </c>
      <c r="S58" s="44">
        <f t="shared" si="107"/>
        <v>0</v>
      </c>
      <c r="T58" s="44">
        <f t="shared" si="84"/>
        <v>1900</v>
      </c>
      <c r="U58" s="44">
        <f t="shared" si="108"/>
        <v>0</v>
      </c>
      <c r="V58" s="44">
        <f t="shared" si="109"/>
        <v>0</v>
      </c>
      <c r="W58" s="44">
        <f t="shared" si="95"/>
        <v>0</v>
      </c>
      <c r="X58" s="236">
        <f t="shared" si="133"/>
        <v>1</v>
      </c>
      <c r="Y58" s="236">
        <f t="shared" si="110"/>
        <v>0</v>
      </c>
      <c r="Z58" s="236">
        <f t="shared" si="131"/>
        <v>0</v>
      </c>
      <c r="AA58" s="236">
        <f t="shared" si="164"/>
        <v>0</v>
      </c>
      <c r="AB58" s="236">
        <f t="shared" si="165"/>
        <v>0</v>
      </c>
      <c r="AC58" s="251">
        <f>PMT(U58/R24*(AB58),1,-AQ57,AQ57)</f>
        <v>0</v>
      </c>
      <c r="AD58" s="251">
        <f t="shared" si="98"/>
        <v>0</v>
      </c>
      <c r="AE58" s="251">
        <f t="shared" si="151"/>
        <v>0</v>
      </c>
      <c r="AF58" s="251">
        <f t="shared" si="152"/>
        <v>0</v>
      </c>
      <c r="AG58" s="251">
        <f t="shared" si="153"/>
        <v>0</v>
      </c>
      <c r="AH58" s="252">
        <f t="shared" si="140"/>
        <v>0</v>
      </c>
      <c r="AI58" s="252">
        <f t="shared" si="141"/>
        <v>1</v>
      </c>
      <c r="AJ58" s="236">
        <f t="shared" si="142"/>
        <v>0</v>
      </c>
      <c r="AK58" s="249">
        <f t="shared" si="99"/>
        <v>0</v>
      </c>
      <c r="AL58" s="236">
        <f t="shared" si="136"/>
        <v>0</v>
      </c>
      <c r="AM58" s="249">
        <f t="shared" si="100"/>
        <v>0</v>
      </c>
      <c r="AN58" s="249">
        <f t="shared" si="143"/>
        <v>0</v>
      </c>
      <c r="AO58" s="249">
        <f t="shared" si="144"/>
        <v>0</v>
      </c>
      <c r="AP58" s="249">
        <f t="shared" si="145"/>
        <v>0</v>
      </c>
      <c r="AQ58" s="251">
        <f t="shared" si="146"/>
        <v>0</v>
      </c>
      <c r="AR58" s="243">
        <f t="shared" si="101"/>
        <v>0</v>
      </c>
      <c r="AS58" s="243">
        <f t="shared" si="85"/>
        <v>0</v>
      </c>
      <c r="AT58" s="249">
        <f t="shared" si="173"/>
        <v>0</v>
      </c>
      <c r="AU58" s="249">
        <f t="shared" si="103"/>
        <v>0</v>
      </c>
      <c r="AV58" s="44">
        <f t="shared" si="166"/>
        <v>1</v>
      </c>
      <c r="AW58" s="44">
        <f t="shared" si="167"/>
        <v>0</v>
      </c>
      <c r="AX58" s="249" t="e">
        <f t="shared" si="104"/>
        <v>#VALUE!</v>
      </c>
      <c r="AY58" s="249" t="e">
        <f t="shared" si="168"/>
        <v>#VALUE!</v>
      </c>
      <c r="AZ58" s="243" t="e">
        <f t="shared" si="169"/>
        <v>#VALUE!</v>
      </c>
      <c r="BA58" s="253">
        <f t="shared" si="170"/>
        <v>0</v>
      </c>
      <c r="BB58" s="253">
        <f t="shared" si="171"/>
        <v>0</v>
      </c>
      <c r="BC58" s="226">
        <f t="shared" si="127"/>
        <v>0</v>
      </c>
      <c r="BD58" s="249" t="b">
        <f t="shared" si="155"/>
        <v>0</v>
      </c>
      <c r="BE58" s="249">
        <f t="shared" si="86"/>
        <v>0</v>
      </c>
      <c r="BF58" s="236">
        <f t="shared" si="87"/>
        <v>0</v>
      </c>
      <c r="BG58" s="80"/>
      <c r="BH58" s="80"/>
      <c r="BI58" s="80"/>
      <c r="BN58" s="82"/>
      <c r="BO58" s="82"/>
      <c r="BP58" s="82"/>
      <c r="BQ58" s="82"/>
      <c r="BR58" s="82"/>
      <c r="BS58" s="82"/>
      <c r="BU58" s="131"/>
      <c r="BV58" s="131"/>
    </row>
    <row r="59" spans="1:74" ht="12.75" customHeight="1">
      <c r="A59" s="56"/>
      <c r="B59" s="95"/>
      <c r="C59" s="40" t="str">
        <f t="shared" si="88"/>
        <v/>
      </c>
      <c r="D59" s="55" t="str">
        <f t="shared" si="163"/>
        <v/>
      </c>
      <c r="E59" s="102" t="str">
        <f t="shared" si="89"/>
        <v/>
      </c>
      <c r="F59" s="103" t="str">
        <f t="shared" si="172"/>
        <v/>
      </c>
      <c r="G59" s="102" t="str">
        <f t="shared" si="91"/>
        <v/>
      </c>
      <c r="H59" s="189" t="str">
        <f t="shared" si="106"/>
        <v/>
      </c>
      <c r="I59" s="190"/>
      <c r="J59" s="104"/>
      <c r="K59" s="104"/>
      <c r="L59" s="105" t="str">
        <f t="shared" si="92"/>
        <v/>
      </c>
      <c r="M59" s="104"/>
      <c r="N59" s="104"/>
      <c r="O59" s="107" t="str">
        <f t="shared" si="93"/>
        <v/>
      </c>
      <c r="P59" s="53"/>
      <c r="Q59" s="254"/>
      <c r="R59" s="238">
        <f t="shared" si="135"/>
        <v>0</v>
      </c>
      <c r="S59" s="44">
        <f t="shared" si="107"/>
        <v>0</v>
      </c>
      <c r="T59" s="44">
        <f t="shared" si="84"/>
        <v>1900</v>
      </c>
      <c r="U59" s="44">
        <f t="shared" si="108"/>
        <v>0</v>
      </c>
      <c r="V59" s="44">
        <f t="shared" si="109"/>
        <v>0</v>
      </c>
      <c r="W59" s="44">
        <f t="shared" si="95"/>
        <v>0</v>
      </c>
      <c r="X59" s="236">
        <f t="shared" si="133"/>
        <v>1</v>
      </c>
      <c r="Y59" s="236">
        <f t="shared" si="110"/>
        <v>0</v>
      </c>
      <c r="Z59" s="236">
        <f t="shared" si="131"/>
        <v>0</v>
      </c>
      <c r="AA59" s="236">
        <f t="shared" si="164"/>
        <v>0</v>
      </c>
      <c r="AB59" s="236">
        <f t="shared" si="165"/>
        <v>0</v>
      </c>
      <c r="AC59" s="251">
        <f>PMT(U59/R24*(AB59),1,-AQ58,AQ58)</f>
        <v>0</v>
      </c>
      <c r="AD59" s="251">
        <f t="shared" si="98"/>
        <v>0</v>
      </c>
      <c r="AE59" s="251">
        <f t="shared" si="151"/>
        <v>0</v>
      </c>
      <c r="AF59" s="251">
        <f t="shared" si="152"/>
        <v>0</v>
      </c>
      <c r="AG59" s="251">
        <f t="shared" si="153"/>
        <v>0</v>
      </c>
      <c r="AH59" s="252">
        <f t="shared" si="140"/>
        <v>0</v>
      </c>
      <c r="AI59" s="252">
        <f t="shared" si="141"/>
        <v>1</v>
      </c>
      <c r="AJ59" s="236">
        <f t="shared" si="142"/>
        <v>0</v>
      </c>
      <c r="AK59" s="249">
        <f t="shared" si="99"/>
        <v>0</v>
      </c>
      <c r="AL59" s="236">
        <f t="shared" si="136"/>
        <v>0</v>
      </c>
      <c r="AM59" s="249">
        <f t="shared" si="100"/>
        <v>0</v>
      </c>
      <c r="AN59" s="249">
        <f t="shared" si="143"/>
        <v>0</v>
      </c>
      <c r="AO59" s="249">
        <f t="shared" si="144"/>
        <v>0</v>
      </c>
      <c r="AP59" s="249">
        <f t="shared" si="145"/>
        <v>0</v>
      </c>
      <c r="AQ59" s="251">
        <f t="shared" si="146"/>
        <v>0</v>
      </c>
      <c r="AR59" s="243">
        <f t="shared" si="101"/>
        <v>0</v>
      </c>
      <c r="AS59" s="243">
        <f t="shared" si="85"/>
        <v>0</v>
      </c>
      <c r="AT59" s="249">
        <f t="shared" si="173"/>
        <v>0</v>
      </c>
      <c r="AU59" s="249">
        <f t="shared" si="103"/>
        <v>0</v>
      </c>
      <c r="AV59" s="44">
        <f t="shared" si="166"/>
        <v>1</v>
      </c>
      <c r="AW59" s="44">
        <f t="shared" si="167"/>
        <v>0</v>
      </c>
      <c r="AX59" s="249" t="e">
        <f t="shared" si="104"/>
        <v>#VALUE!</v>
      </c>
      <c r="AY59" s="249" t="e">
        <f t="shared" si="168"/>
        <v>#VALUE!</v>
      </c>
      <c r="AZ59" s="243" t="e">
        <f t="shared" si="169"/>
        <v>#VALUE!</v>
      </c>
      <c r="BA59" s="253">
        <f t="shared" si="170"/>
        <v>0</v>
      </c>
      <c r="BB59" s="253">
        <f t="shared" si="171"/>
        <v>0</v>
      </c>
      <c r="BC59" s="226">
        <f t="shared" si="127"/>
        <v>0</v>
      </c>
      <c r="BD59" s="249" t="b">
        <f t="shared" si="155"/>
        <v>0</v>
      </c>
      <c r="BE59" s="249">
        <f t="shared" si="86"/>
        <v>0</v>
      </c>
      <c r="BF59" s="236">
        <f t="shared" si="87"/>
        <v>0</v>
      </c>
      <c r="BG59" s="80"/>
      <c r="BH59" s="80"/>
      <c r="BI59" s="80"/>
      <c r="BN59" s="82"/>
      <c r="BO59" s="82"/>
      <c r="BP59" s="82"/>
      <c r="BQ59" s="82"/>
      <c r="BR59" s="82"/>
      <c r="BS59" s="82"/>
      <c r="BU59" s="131"/>
      <c r="BV59" s="131"/>
    </row>
    <row r="60" spans="1:74" ht="12.75" customHeight="1">
      <c r="A60" s="56"/>
      <c r="B60" s="93"/>
      <c r="C60" s="40" t="str">
        <f t="shared" si="88"/>
        <v/>
      </c>
      <c r="D60" s="55" t="str">
        <f t="shared" si="163"/>
        <v/>
      </c>
      <c r="E60" s="102" t="str">
        <f t="shared" si="89"/>
        <v/>
      </c>
      <c r="F60" s="103" t="str">
        <f t="shared" si="172"/>
        <v/>
      </c>
      <c r="G60" s="102" t="str">
        <f t="shared" si="91"/>
        <v/>
      </c>
      <c r="H60" s="189" t="str">
        <f t="shared" si="106"/>
        <v/>
      </c>
      <c r="I60" s="190"/>
      <c r="J60" s="104"/>
      <c r="K60" s="104"/>
      <c r="L60" s="105" t="str">
        <f t="shared" si="92"/>
        <v/>
      </c>
      <c r="M60" s="104"/>
      <c r="N60" s="104"/>
      <c r="O60" s="107" t="str">
        <f t="shared" si="93"/>
        <v/>
      </c>
      <c r="P60" s="53"/>
      <c r="Q60" s="254"/>
      <c r="R60" s="238">
        <f t="shared" si="135"/>
        <v>0</v>
      </c>
      <c r="S60" s="44">
        <f t="shared" si="107"/>
        <v>0</v>
      </c>
      <c r="T60" s="44">
        <f t="shared" si="84"/>
        <v>1900</v>
      </c>
      <c r="U60" s="44">
        <f t="shared" si="108"/>
        <v>0</v>
      </c>
      <c r="V60" s="44">
        <f t="shared" si="109"/>
        <v>0</v>
      </c>
      <c r="W60" s="44">
        <f t="shared" si="95"/>
        <v>0</v>
      </c>
      <c r="X60" s="236">
        <f t="shared" si="133"/>
        <v>1</v>
      </c>
      <c r="Y60" s="236">
        <f t="shared" si="110"/>
        <v>0</v>
      </c>
      <c r="Z60" s="236">
        <f t="shared" ref="Z60" si="174">SUM((Y59+Y60+Z59)*X59)</f>
        <v>0</v>
      </c>
      <c r="AA60" s="236">
        <f t="shared" si="164"/>
        <v>0</v>
      </c>
      <c r="AB60" s="236">
        <f t="shared" si="165"/>
        <v>0</v>
      </c>
      <c r="AC60" s="251">
        <f>PMT(U60/R24*(AB60),1,-AQ59,AQ59)</f>
        <v>0</v>
      </c>
      <c r="AD60" s="251">
        <f t="shared" si="98"/>
        <v>0</v>
      </c>
      <c r="AE60" s="251">
        <f t="shared" si="151"/>
        <v>0</v>
      </c>
      <c r="AF60" s="251">
        <f t="shared" si="152"/>
        <v>0</v>
      </c>
      <c r="AG60" s="251">
        <f t="shared" si="153"/>
        <v>0</v>
      </c>
      <c r="AH60" s="252">
        <f t="shared" si="140"/>
        <v>0</v>
      </c>
      <c r="AI60" s="252">
        <f t="shared" si="141"/>
        <v>1</v>
      </c>
      <c r="AJ60" s="236">
        <f t="shared" si="142"/>
        <v>0</v>
      </c>
      <c r="AK60" s="249">
        <f t="shared" si="99"/>
        <v>0</v>
      </c>
      <c r="AL60" s="236">
        <f t="shared" si="136"/>
        <v>0</v>
      </c>
      <c r="AM60" s="249">
        <f t="shared" si="100"/>
        <v>0</v>
      </c>
      <c r="AN60" s="249">
        <f t="shared" si="143"/>
        <v>0</v>
      </c>
      <c r="AO60" s="249">
        <f t="shared" si="144"/>
        <v>0</v>
      </c>
      <c r="AP60" s="249">
        <f t="shared" si="145"/>
        <v>0</v>
      </c>
      <c r="AQ60" s="251">
        <f t="shared" si="146"/>
        <v>0</v>
      </c>
      <c r="AR60" s="243">
        <f t="shared" si="101"/>
        <v>0</v>
      </c>
      <c r="AS60" s="243">
        <f t="shared" si="85"/>
        <v>0</v>
      </c>
      <c r="AT60" s="249">
        <f t="shared" si="173"/>
        <v>0</v>
      </c>
      <c r="AU60" s="249">
        <f t="shared" si="103"/>
        <v>0</v>
      </c>
      <c r="AV60" s="44">
        <f t="shared" si="166"/>
        <v>1</v>
      </c>
      <c r="AW60" s="44">
        <f t="shared" si="167"/>
        <v>0</v>
      </c>
      <c r="AX60" s="249" t="e">
        <f t="shared" si="104"/>
        <v>#VALUE!</v>
      </c>
      <c r="AY60" s="249" t="e">
        <f t="shared" si="168"/>
        <v>#VALUE!</v>
      </c>
      <c r="AZ60" s="243" t="e">
        <f t="shared" si="169"/>
        <v>#VALUE!</v>
      </c>
      <c r="BA60" s="253">
        <f t="shared" si="170"/>
        <v>0</v>
      </c>
      <c r="BB60" s="253">
        <f t="shared" si="171"/>
        <v>0</v>
      </c>
      <c r="BC60" s="226">
        <f t="shared" si="127"/>
        <v>0</v>
      </c>
      <c r="BD60" s="249" t="b">
        <f t="shared" si="155"/>
        <v>0</v>
      </c>
      <c r="BE60" s="249">
        <f t="shared" si="86"/>
        <v>0</v>
      </c>
      <c r="BF60" s="236">
        <f t="shared" si="87"/>
        <v>0</v>
      </c>
      <c r="BG60" s="80"/>
      <c r="BH60" s="80"/>
      <c r="BI60" s="80"/>
      <c r="BN60" s="82"/>
      <c r="BO60" s="82"/>
      <c r="BP60" s="82"/>
      <c r="BQ60" s="82"/>
      <c r="BR60" s="82"/>
      <c r="BS60" s="82"/>
      <c r="BU60" s="131"/>
      <c r="BV60" s="131"/>
    </row>
    <row r="61" spans="1:74" ht="12.75" customHeight="1">
      <c r="A61" s="56"/>
      <c r="B61" s="93"/>
      <c r="C61" s="40" t="str">
        <f t="shared" si="88"/>
        <v/>
      </c>
      <c r="D61" s="55" t="str">
        <f t="shared" si="163"/>
        <v/>
      </c>
      <c r="E61" s="102" t="str">
        <f t="shared" si="89"/>
        <v/>
      </c>
      <c r="F61" s="103" t="str">
        <f t="shared" si="172"/>
        <v/>
      </c>
      <c r="G61" s="102" t="str">
        <f t="shared" si="91"/>
        <v/>
      </c>
      <c r="H61" s="189" t="str">
        <f t="shared" si="106"/>
        <v/>
      </c>
      <c r="I61" s="190"/>
      <c r="J61" s="104"/>
      <c r="K61" s="104"/>
      <c r="L61" s="105" t="str">
        <f t="shared" si="92"/>
        <v/>
      </c>
      <c r="M61" s="104"/>
      <c r="N61" s="104"/>
      <c r="O61" s="107" t="str">
        <f t="shared" si="93"/>
        <v/>
      </c>
      <c r="P61" s="53"/>
      <c r="Q61" s="254"/>
      <c r="R61" s="238">
        <f t="shared" si="135"/>
        <v>0</v>
      </c>
      <c r="S61" s="44">
        <f t="shared" si="107"/>
        <v>0</v>
      </c>
      <c r="T61" s="44">
        <f t="shared" si="84"/>
        <v>1900</v>
      </c>
      <c r="U61" s="44">
        <f t="shared" si="108"/>
        <v>0</v>
      </c>
      <c r="V61" s="44">
        <f t="shared" si="109"/>
        <v>0</v>
      </c>
      <c r="W61" s="44">
        <f t="shared" si="95"/>
        <v>0</v>
      </c>
      <c r="X61" s="236">
        <f t="shared" si="133"/>
        <v>1</v>
      </c>
      <c r="Y61" s="236">
        <f t="shared" si="110"/>
        <v>0</v>
      </c>
      <c r="Z61" s="236">
        <f>SUM((Y60+Y61+Z60)*X60)</f>
        <v>0</v>
      </c>
      <c r="AA61" s="236">
        <f t="shared" si="164"/>
        <v>0</v>
      </c>
      <c r="AB61" s="236">
        <f t="shared" si="165"/>
        <v>0</v>
      </c>
      <c r="AC61" s="251">
        <f>PMT(U61/R24*(AB61),1,-AQ60,AQ60)</f>
        <v>0</v>
      </c>
      <c r="AD61" s="251">
        <f t="shared" si="98"/>
        <v>0</v>
      </c>
      <c r="AE61" s="251">
        <f t="shared" si="151"/>
        <v>0</v>
      </c>
      <c r="AF61" s="251">
        <f t="shared" si="152"/>
        <v>0</v>
      </c>
      <c r="AG61" s="251">
        <f t="shared" si="153"/>
        <v>0</v>
      </c>
      <c r="AH61" s="252">
        <f t="shared" si="140"/>
        <v>0</v>
      </c>
      <c r="AI61" s="252">
        <f t="shared" si="141"/>
        <v>1</v>
      </c>
      <c r="AJ61" s="236">
        <f t="shared" si="142"/>
        <v>0</v>
      </c>
      <c r="AK61" s="249">
        <f t="shared" si="99"/>
        <v>0</v>
      </c>
      <c r="AL61" s="236">
        <f t="shared" si="136"/>
        <v>0</v>
      </c>
      <c r="AM61" s="249">
        <f t="shared" si="100"/>
        <v>0</v>
      </c>
      <c r="AN61" s="249">
        <f t="shared" si="143"/>
        <v>0</v>
      </c>
      <c r="AO61" s="249">
        <f t="shared" si="144"/>
        <v>0</v>
      </c>
      <c r="AP61" s="249">
        <f t="shared" si="145"/>
        <v>0</v>
      </c>
      <c r="AQ61" s="251">
        <f t="shared" si="146"/>
        <v>0</v>
      </c>
      <c r="AR61" s="243">
        <f t="shared" si="101"/>
        <v>0</v>
      </c>
      <c r="AS61" s="243">
        <f t="shared" si="85"/>
        <v>0</v>
      </c>
      <c r="AT61" s="249">
        <f t="shared" si="173"/>
        <v>0</v>
      </c>
      <c r="AU61" s="249">
        <f t="shared" si="103"/>
        <v>0</v>
      </c>
      <c r="AV61" s="44">
        <f t="shared" si="166"/>
        <v>1</v>
      </c>
      <c r="AW61" s="44">
        <f t="shared" si="167"/>
        <v>0</v>
      </c>
      <c r="AX61" s="249" t="e">
        <f t="shared" si="104"/>
        <v>#VALUE!</v>
      </c>
      <c r="AY61" s="249" t="e">
        <f t="shared" si="168"/>
        <v>#VALUE!</v>
      </c>
      <c r="AZ61" s="243" t="e">
        <f t="shared" si="169"/>
        <v>#VALUE!</v>
      </c>
      <c r="BA61" s="253">
        <f t="shared" si="170"/>
        <v>0</v>
      </c>
      <c r="BB61" s="253">
        <f t="shared" si="171"/>
        <v>0</v>
      </c>
      <c r="BC61" s="226">
        <f t="shared" si="127"/>
        <v>0</v>
      </c>
      <c r="BD61" s="249" t="b">
        <f t="shared" si="155"/>
        <v>0</v>
      </c>
      <c r="BE61" s="249">
        <f t="shared" si="86"/>
        <v>0</v>
      </c>
      <c r="BF61" s="236">
        <f t="shared" si="87"/>
        <v>0</v>
      </c>
      <c r="BG61" s="80"/>
      <c r="BH61" s="80"/>
      <c r="BI61" s="80"/>
      <c r="BN61" s="82"/>
      <c r="BO61" s="82"/>
      <c r="BP61" s="82"/>
      <c r="BQ61" s="82"/>
      <c r="BR61" s="82"/>
      <c r="BS61" s="82"/>
      <c r="BU61" s="131"/>
      <c r="BV61" s="131"/>
    </row>
    <row r="62" spans="1:74" ht="12.75" customHeight="1">
      <c r="A62" s="58"/>
      <c r="B62" s="96"/>
      <c r="C62" s="42" t="str">
        <f t="shared" si="88"/>
        <v/>
      </c>
      <c r="D62" s="59" t="str">
        <f t="shared" si="163"/>
        <v/>
      </c>
      <c r="E62" s="114"/>
      <c r="F62" s="114"/>
      <c r="G62" s="114"/>
      <c r="H62" s="189" t="str">
        <f t="shared" si="106"/>
        <v/>
      </c>
      <c r="I62" s="190"/>
      <c r="J62" s="115"/>
      <c r="K62" s="115"/>
      <c r="L62" s="116" t="str">
        <f t="shared" si="92"/>
        <v/>
      </c>
      <c r="M62" s="115"/>
      <c r="N62" s="115"/>
      <c r="O62" s="117" t="str">
        <f t="shared" si="93"/>
        <v/>
      </c>
      <c r="P62" s="60"/>
      <c r="Q62" s="254"/>
      <c r="R62" s="238">
        <f t="shared" ref="R62:R125" si="175">IF(A62&lt;&gt;"",1,0)</f>
        <v>0</v>
      </c>
      <c r="S62" s="44">
        <f t="shared" ref="S62:S125" si="176">IF(Y62&gt;=0,0,1)</f>
        <v>0</v>
      </c>
      <c r="T62" s="44">
        <f t="shared" ref="T62:T125" si="177">YEAR(A62)</f>
        <v>1900</v>
      </c>
      <c r="U62" s="44">
        <f t="shared" ref="U62:U125" si="178">IF(D62&lt;&gt;"",D62,0)</f>
        <v>0</v>
      </c>
      <c r="V62" s="44">
        <f t="shared" ref="V62:V125" si="179">IF(B62-J62-N62&gt;0,1,0)</f>
        <v>0</v>
      </c>
      <c r="W62" s="44">
        <f t="shared" si="95"/>
        <v>0</v>
      </c>
      <c r="X62" s="236">
        <f t="shared" ref="X62:X125" si="180">IF(W62&lt;&gt;0,0,1)</f>
        <v>1</v>
      </c>
      <c r="Y62" s="236">
        <f t="shared" ref="Y62:Y125" si="181">IF(R62=1,A62-A61,0)</f>
        <v>0</v>
      </c>
      <c r="Z62" s="236">
        <f t="shared" ref="Z62:Z125" si="182">SUM((Y61+Y62+Z61)*X61)</f>
        <v>0</v>
      </c>
      <c r="AA62" s="236">
        <f t="shared" ref="AA62:AA125" si="183">SUM(Z62*W62)</f>
        <v>0</v>
      </c>
      <c r="AB62" s="236">
        <f t="shared" ref="AB62:AB125" si="184">IF(AA62=0,Y62*W62,AA62)</f>
        <v>0</v>
      </c>
      <c r="AC62" s="251">
        <f>PMT(U62/R24*(AB62),1,-AQ61,AQ61)</f>
        <v>0</v>
      </c>
      <c r="AD62" s="251">
        <f t="shared" ref="AD62:AD125" si="185">SUM(AC62+AG61)</f>
        <v>0</v>
      </c>
      <c r="AE62" s="251">
        <f t="shared" ref="AE62:AE125" si="186">IF(B62-J62-N62&gt;0,B62-J62-N62,0)</f>
        <v>0</v>
      </c>
      <c r="AF62" s="251">
        <f t="shared" ref="AF62:AF125" si="187">IF(AE62&gt;AD62,AD62,AE62)</f>
        <v>0</v>
      </c>
      <c r="AG62" s="251">
        <f t="shared" ref="AG62:AG125" si="188">SUM(AD62-AF62)</f>
        <v>0</v>
      </c>
      <c r="AH62" s="252">
        <f t="shared" si="140"/>
        <v>0</v>
      </c>
      <c r="AI62" s="252">
        <f t="shared" si="141"/>
        <v>1</v>
      </c>
      <c r="AJ62" s="236">
        <f t="shared" si="142"/>
        <v>0</v>
      </c>
      <c r="AK62" s="249">
        <f t="shared" si="99"/>
        <v>0</v>
      </c>
      <c r="AL62" s="236">
        <f t="shared" ref="AL62:AL125" si="189">IF(((B62-J62-N62)*N62)&lt;0,1,0)</f>
        <v>0</v>
      </c>
      <c r="AM62" s="249">
        <f t="shared" si="100"/>
        <v>0</v>
      </c>
      <c r="AN62" s="249">
        <f t="shared" si="143"/>
        <v>0</v>
      </c>
      <c r="AO62" s="249">
        <f t="shared" si="144"/>
        <v>0</v>
      </c>
      <c r="AP62" s="249">
        <f t="shared" si="145"/>
        <v>0</v>
      </c>
      <c r="AQ62" s="251">
        <f t="shared" si="146"/>
        <v>0</v>
      </c>
      <c r="AR62" s="243">
        <f t="shared" si="101"/>
        <v>0</v>
      </c>
      <c r="AS62" s="243">
        <f t="shared" si="85"/>
        <v>0</v>
      </c>
      <c r="AT62" s="249">
        <f t="shared" si="173"/>
        <v>0</v>
      </c>
      <c r="AU62" s="249">
        <f t="shared" si="103"/>
        <v>0</v>
      </c>
      <c r="AV62" s="44">
        <f t="shared" ref="AV62:AV125" si="190">IF(T62=T61,1,0)</f>
        <v>1</v>
      </c>
      <c r="AW62" s="44">
        <f t="shared" ref="AW62:AW125" si="191">IF(T62=T61,0,1)</f>
        <v>0</v>
      </c>
      <c r="AX62" s="249" t="e">
        <f t="shared" si="104"/>
        <v>#VALUE!</v>
      </c>
      <c r="AY62" s="249" t="e">
        <f t="shared" ref="AY62:AY125" si="192">IF(AX63=0,(AX62*AV62),0)</f>
        <v>#VALUE!</v>
      </c>
      <c r="AZ62" s="243" t="e">
        <f t="shared" ref="AZ62:AZ125" si="193">SUM((AX62*AW63)-AY62)</f>
        <v>#VALUE!</v>
      </c>
      <c r="BA62" s="253">
        <f t="shared" ref="BA62:BA125" si="194">IFERROR(AY62,0)</f>
        <v>0</v>
      </c>
      <c r="BB62" s="253">
        <f t="shared" ref="BB62:BB125" si="195">IFERROR(AZ62,0)</f>
        <v>0</v>
      </c>
      <c r="BC62" s="226">
        <f t="shared" ref="BC62:BC125" si="196">IF(AB62&lt;45,W62,0)</f>
        <v>0</v>
      </c>
      <c r="BD62" s="249" t="b">
        <f t="shared" ref="BD62:BD125" si="197">AND(R62=1,R63=0)</f>
        <v>0</v>
      </c>
      <c r="BE62" s="249">
        <f t="shared" si="86"/>
        <v>0</v>
      </c>
      <c r="BF62" s="236">
        <f t="shared" si="87"/>
        <v>0</v>
      </c>
      <c r="BG62" s="80"/>
      <c r="BH62" s="80"/>
      <c r="BI62" s="80"/>
      <c r="BN62" s="82"/>
      <c r="BO62" s="82"/>
      <c r="BP62" s="82"/>
      <c r="BQ62" s="82"/>
      <c r="BR62" s="82"/>
      <c r="BS62" s="82"/>
      <c r="BU62" s="131"/>
      <c r="BV62" s="131"/>
    </row>
    <row r="63" spans="1:74" ht="12.75" customHeight="1">
      <c r="A63" s="58"/>
      <c r="B63" s="96"/>
      <c r="C63" s="42" t="str">
        <f t="shared" si="88"/>
        <v/>
      </c>
      <c r="D63" s="59" t="str">
        <f t="shared" si="163"/>
        <v/>
      </c>
      <c r="E63" s="114"/>
      <c r="F63" s="114"/>
      <c r="G63" s="114"/>
      <c r="H63" s="189" t="str">
        <f t="shared" si="106"/>
        <v/>
      </c>
      <c r="I63" s="190"/>
      <c r="J63" s="115"/>
      <c r="K63" s="115"/>
      <c r="L63" s="116" t="str">
        <f t="shared" si="92"/>
        <v/>
      </c>
      <c r="M63" s="115"/>
      <c r="N63" s="115"/>
      <c r="O63" s="117" t="str">
        <f t="shared" si="93"/>
        <v/>
      </c>
      <c r="P63" s="60"/>
      <c r="Q63" s="254"/>
      <c r="R63" s="238">
        <f t="shared" si="175"/>
        <v>0</v>
      </c>
      <c r="S63" s="44">
        <f t="shared" si="176"/>
        <v>0</v>
      </c>
      <c r="T63" s="44">
        <f t="shared" si="177"/>
        <v>1900</v>
      </c>
      <c r="U63" s="44">
        <f t="shared" si="178"/>
        <v>0</v>
      </c>
      <c r="V63" s="44">
        <f t="shared" si="179"/>
        <v>0</v>
      </c>
      <c r="W63" s="44">
        <f t="shared" si="95"/>
        <v>0</v>
      </c>
      <c r="X63" s="236">
        <f t="shared" si="180"/>
        <v>1</v>
      </c>
      <c r="Y63" s="236">
        <f t="shared" si="181"/>
        <v>0</v>
      </c>
      <c r="Z63" s="236">
        <f t="shared" si="182"/>
        <v>0</v>
      </c>
      <c r="AA63" s="236">
        <f t="shared" si="183"/>
        <v>0</v>
      </c>
      <c r="AB63" s="236">
        <f t="shared" si="184"/>
        <v>0</v>
      </c>
      <c r="AC63" s="251">
        <f>PMT(U63/R24*(AB63),1,-AQ62,AQ62)</f>
        <v>0</v>
      </c>
      <c r="AD63" s="251">
        <f t="shared" si="185"/>
        <v>0</v>
      </c>
      <c r="AE63" s="251">
        <f t="shared" si="186"/>
        <v>0</v>
      </c>
      <c r="AF63" s="251">
        <f t="shared" si="187"/>
        <v>0</v>
      </c>
      <c r="AG63" s="251">
        <f t="shared" si="188"/>
        <v>0</v>
      </c>
      <c r="AH63" s="252">
        <f t="shared" si="140"/>
        <v>0</v>
      </c>
      <c r="AI63" s="252">
        <f t="shared" si="141"/>
        <v>1</v>
      </c>
      <c r="AJ63" s="236">
        <f t="shared" si="142"/>
        <v>0</v>
      </c>
      <c r="AK63" s="249">
        <f t="shared" si="99"/>
        <v>0</v>
      </c>
      <c r="AL63" s="236">
        <f t="shared" si="189"/>
        <v>0</v>
      </c>
      <c r="AM63" s="249">
        <f t="shared" si="100"/>
        <v>0</v>
      </c>
      <c r="AN63" s="249">
        <f t="shared" si="143"/>
        <v>0</v>
      </c>
      <c r="AO63" s="249">
        <f t="shared" si="144"/>
        <v>0</v>
      </c>
      <c r="AP63" s="249">
        <f t="shared" si="145"/>
        <v>0</v>
      </c>
      <c r="AQ63" s="251">
        <f t="shared" si="146"/>
        <v>0</v>
      </c>
      <c r="AR63" s="243">
        <f t="shared" si="101"/>
        <v>0</v>
      </c>
      <c r="AS63" s="243">
        <f t="shared" si="85"/>
        <v>0</v>
      </c>
      <c r="AT63" s="249">
        <f t="shared" si="173"/>
        <v>0</v>
      </c>
      <c r="AU63" s="249">
        <f t="shared" si="103"/>
        <v>0</v>
      </c>
      <c r="AV63" s="44">
        <f t="shared" si="190"/>
        <v>1</v>
      </c>
      <c r="AW63" s="44">
        <f t="shared" si="191"/>
        <v>0</v>
      </c>
      <c r="AX63" s="249" t="e">
        <f t="shared" si="104"/>
        <v>#VALUE!</v>
      </c>
      <c r="AY63" s="249" t="e">
        <f t="shared" si="192"/>
        <v>#VALUE!</v>
      </c>
      <c r="AZ63" s="243" t="e">
        <f t="shared" si="193"/>
        <v>#VALUE!</v>
      </c>
      <c r="BA63" s="253">
        <f t="shared" si="194"/>
        <v>0</v>
      </c>
      <c r="BB63" s="253">
        <f t="shared" si="195"/>
        <v>0</v>
      </c>
      <c r="BC63" s="226">
        <f t="shared" si="196"/>
        <v>0</v>
      </c>
      <c r="BD63" s="249" t="b">
        <f t="shared" si="197"/>
        <v>0</v>
      </c>
      <c r="BE63" s="249">
        <f t="shared" si="86"/>
        <v>0</v>
      </c>
      <c r="BF63" s="236">
        <f t="shared" si="87"/>
        <v>0</v>
      </c>
      <c r="BG63" s="80"/>
      <c r="BH63" s="80"/>
      <c r="BI63" s="80"/>
      <c r="BN63" s="82"/>
      <c r="BO63" s="82"/>
      <c r="BP63" s="82"/>
      <c r="BQ63" s="82"/>
      <c r="BR63" s="82"/>
      <c r="BS63" s="82"/>
      <c r="BU63" s="131"/>
      <c r="BV63" s="131"/>
    </row>
    <row r="64" spans="1:74" ht="12.75" customHeight="1">
      <c r="A64" s="58"/>
      <c r="B64" s="96"/>
      <c r="C64" s="42" t="str">
        <f t="shared" si="88"/>
        <v/>
      </c>
      <c r="D64" s="59" t="str">
        <f t="shared" si="163"/>
        <v/>
      </c>
      <c r="E64" s="114"/>
      <c r="F64" s="114"/>
      <c r="G64" s="114"/>
      <c r="H64" s="189" t="str">
        <f t="shared" si="106"/>
        <v/>
      </c>
      <c r="I64" s="190"/>
      <c r="J64" s="115"/>
      <c r="K64" s="115"/>
      <c r="L64" s="116" t="str">
        <f t="shared" si="92"/>
        <v/>
      </c>
      <c r="M64" s="115"/>
      <c r="N64" s="115"/>
      <c r="O64" s="117" t="str">
        <f t="shared" si="93"/>
        <v/>
      </c>
      <c r="P64" s="60"/>
      <c r="Q64" s="254"/>
      <c r="R64" s="238">
        <f t="shared" si="175"/>
        <v>0</v>
      </c>
      <c r="S64" s="44">
        <f t="shared" si="176"/>
        <v>0</v>
      </c>
      <c r="T64" s="44">
        <f t="shared" si="177"/>
        <v>1900</v>
      </c>
      <c r="U64" s="44">
        <f t="shared" si="178"/>
        <v>0</v>
      </c>
      <c r="V64" s="44">
        <f t="shared" si="179"/>
        <v>0</v>
      </c>
      <c r="W64" s="44">
        <f t="shared" si="95"/>
        <v>0</v>
      </c>
      <c r="X64" s="236">
        <f t="shared" si="180"/>
        <v>1</v>
      </c>
      <c r="Y64" s="236">
        <f t="shared" si="181"/>
        <v>0</v>
      </c>
      <c r="Z64" s="236">
        <f t="shared" si="182"/>
        <v>0</v>
      </c>
      <c r="AA64" s="236">
        <f t="shared" si="183"/>
        <v>0</v>
      </c>
      <c r="AB64" s="236">
        <f t="shared" si="184"/>
        <v>0</v>
      </c>
      <c r="AC64" s="251">
        <f>PMT(U64/R24*(AB64),1,-AQ63,AQ63)</f>
        <v>0</v>
      </c>
      <c r="AD64" s="251">
        <f t="shared" si="185"/>
        <v>0</v>
      </c>
      <c r="AE64" s="251">
        <f t="shared" si="186"/>
        <v>0</v>
      </c>
      <c r="AF64" s="251">
        <f t="shared" si="187"/>
        <v>0</v>
      </c>
      <c r="AG64" s="251">
        <f t="shared" si="188"/>
        <v>0</v>
      </c>
      <c r="AH64" s="252">
        <f t="shared" si="140"/>
        <v>0</v>
      </c>
      <c r="AI64" s="252">
        <f t="shared" si="141"/>
        <v>1</v>
      </c>
      <c r="AJ64" s="236">
        <f t="shared" si="142"/>
        <v>0</v>
      </c>
      <c r="AK64" s="249">
        <f t="shared" si="99"/>
        <v>0</v>
      </c>
      <c r="AL64" s="236">
        <f t="shared" si="189"/>
        <v>0</v>
      </c>
      <c r="AM64" s="249">
        <f t="shared" si="100"/>
        <v>0</v>
      </c>
      <c r="AN64" s="249">
        <f t="shared" si="143"/>
        <v>0</v>
      </c>
      <c r="AO64" s="249">
        <f t="shared" si="144"/>
        <v>0</v>
      </c>
      <c r="AP64" s="249">
        <f t="shared" si="145"/>
        <v>0</v>
      </c>
      <c r="AQ64" s="251">
        <f t="shared" si="146"/>
        <v>0</v>
      </c>
      <c r="AR64" s="243">
        <f t="shared" si="101"/>
        <v>0</v>
      </c>
      <c r="AS64" s="243">
        <f t="shared" si="85"/>
        <v>0</v>
      </c>
      <c r="AT64" s="249">
        <f t="shared" si="173"/>
        <v>0</v>
      </c>
      <c r="AU64" s="249">
        <f t="shared" si="103"/>
        <v>0</v>
      </c>
      <c r="AV64" s="44">
        <f t="shared" si="190"/>
        <v>1</v>
      </c>
      <c r="AW64" s="44">
        <f t="shared" si="191"/>
        <v>0</v>
      </c>
      <c r="AX64" s="249" t="e">
        <f t="shared" si="104"/>
        <v>#VALUE!</v>
      </c>
      <c r="AY64" s="249" t="e">
        <f t="shared" si="192"/>
        <v>#VALUE!</v>
      </c>
      <c r="AZ64" s="243" t="e">
        <f t="shared" si="193"/>
        <v>#VALUE!</v>
      </c>
      <c r="BA64" s="253">
        <f t="shared" si="194"/>
        <v>0</v>
      </c>
      <c r="BB64" s="253">
        <f t="shared" si="195"/>
        <v>0</v>
      </c>
      <c r="BC64" s="226">
        <f t="shared" si="196"/>
        <v>0</v>
      </c>
      <c r="BD64" s="249" t="b">
        <f t="shared" si="197"/>
        <v>0</v>
      </c>
      <c r="BE64" s="249">
        <f t="shared" si="86"/>
        <v>0</v>
      </c>
      <c r="BF64" s="236">
        <f t="shared" si="87"/>
        <v>0</v>
      </c>
      <c r="BG64" s="80"/>
      <c r="BH64" s="80"/>
      <c r="BI64" s="80"/>
      <c r="BN64" s="82"/>
      <c r="BO64" s="82"/>
      <c r="BP64" s="82"/>
      <c r="BQ64" s="82"/>
      <c r="BR64" s="82"/>
      <c r="BS64" s="82"/>
      <c r="BU64" s="131"/>
      <c r="BV64" s="131"/>
    </row>
    <row r="65" spans="1:74" ht="12.75" customHeight="1">
      <c r="A65" s="56"/>
      <c r="B65" s="95"/>
      <c r="C65" s="40" t="str">
        <f t="shared" si="88"/>
        <v/>
      </c>
      <c r="D65" s="55" t="str">
        <f t="shared" si="163"/>
        <v/>
      </c>
      <c r="E65" s="102"/>
      <c r="F65" s="103"/>
      <c r="G65" s="102"/>
      <c r="H65" s="189" t="str">
        <f t="shared" si="106"/>
        <v/>
      </c>
      <c r="I65" s="190"/>
      <c r="J65" s="104"/>
      <c r="K65" s="104"/>
      <c r="L65" s="105" t="str">
        <f t="shared" si="92"/>
        <v/>
      </c>
      <c r="M65" s="104"/>
      <c r="N65" s="104"/>
      <c r="O65" s="107" t="str">
        <f t="shared" si="93"/>
        <v/>
      </c>
      <c r="P65" s="53"/>
      <c r="Q65" s="254"/>
      <c r="R65" s="238">
        <f t="shared" si="175"/>
        <v>0</v>
      </c>
      <c r="S65" s="44">
        <f t="shared" si="176"/>
        <v>0</v>
      </c>
      <c r="T65" s="44">
        <f t="shared" si="177"/>
        <v>1900</v>
      </c>
      <c r="U65" s="44">
        <f t="shared" si="178"/>
        <v>0</v>
      </c>
      <c r="V65" s="44">
        <f t="shared" si="179"/>
        <v>0</v>
      </c>
      <c r="W65" s="44">
        <f t="shared" si="95"/>
        <v>0</v>
      </c>
      <c r="X65" s="236">
        <f t="shared" si="180"/>
        <v>1</v>
      </c>
      <c r="Y65" s="236">
        <f t="shared" si="181"/>
        <v>0</v>
      </c>
      <c r="Z65" s="236">
        <f t="shared" si="182"/>
        <v>0</v>
      </c>
      <c r="AA65" s="236">
        <f t="shared" si="183"/>
        <v>0</v>
      </c>
      <c r="AB65" s="236">
        <f t="shared" si="184"/>
        <v>0</v>
      </c>
      <c r="AC65" s="251">
        <f>PMT(U65/R24*(AB65),1,-AQ64,AQ64)</f>
        <v>0</v>
      </c>
      <c r="AD65" s="251">
        <f t="shared" si="185"/>
        <v>0</v>
      </c>
      <c r="AE65" s="251">
        <f t="shared" si="186"/>
        <v>0</v>
      </c>
      <c r="AF65" s="251">
        <f t="shared" si="187"/>
        <v>0</v>
      </c>
      <c r="AG65" s="251">
        <f t="shared" si="188"/>
        <v>0</v>
      </c>
      <c r="AH65" s="252">
        <f t="shared" si="140"/>
        <v>0</v>
      </c>
      <c r="AI65" s="252">
        <f t="shared" si="141"/>
        <v>1</v>
      </c>
      <c r="AJ65" s="236">
        <f t="shared" si="142"/>
        <v>0</v>
      </c>
      <c r="AK65" s="249">
        <f t="shared" si="99"/>
        <v>0</v>
      </c>
      <c r="AL65" s="236">
        <f t="shared" si="189"/>
        <v>0</v>
      </c>
      <c r="AM65" s="249">
        <f t="shared" si="100"/>
        <v>0</v>
      </c>
      <c r="AN65" s="249">
        <f t="shared" si="143"/>
        <v>0</v>
      </c>
      <c r="AO65" s="249">
        <f t="shared" si="144"/>
        <v>0</v>
      </c>
      <c r="AP65" s="249">
        <f t="shared" si="145"/>
        <v>0</v>
      </c>
      <c r="AQ65" s="251">
        <f t="shared" si="146"/>
        <v>0</v>
      </c>
      <c r="AR65" s="243">
        <f t="shared" si="101"/>
        <v>0</v>
      </c>
      <c r="AS65" s="243">
        <f t="shared" si="85"/>
        <v>0</v>
      </c>
      <c r="AT65" s="249">
        <f t="shared" si="173"/>
        <v>0</v>
      </c>
      <c r="AU65" s="249">
        <f t="shared" si="103"/>
        <v>0</v>
      </c>
      <c r="AV65" s="44">
        <f t="shared" si="190"/>
        <v>1</v>
      </c>
      <c r="AW65" s="44">
        <f t="shared" si="191"/>
        <v>0</v>
      </c>
      <c r="AX65" s="249" t="e">
        <f t="shared" si="104"/>
        <v>#VALUE!</v>
      </c>
      <c r="AY65" s="249" t="e">
        <f t="shared" si="192"/>
        <v>#VALUE!</v>
      </c>
      <c r="AZ65" s="243" t="e">
        <f t="shared" si="193"/>
        <v>#VALUE!</v>
      </c>
      <c r="BA65" s="253">
        <f t="shared" si="194"/>
        <v>0</v>
      </c>
      <c r="BB65" s="253">
        <f t="shared" si="195"/>
        <v>0</v>
      </c>
      <c r="BC65" s="226">
        <f t="shared" si="196"/>
        <v>0</v>
      </c>
      <c r="BD65" s="249" t="b">
        <f t="shared" si="197"/>
        <v>0</v>
      </c>
      <c r="BE65" s="249">
        <f t="shared" si="86"/>
        <v>0</v>
      </c>
      <c r="BF65" s="236">
        <f t="shared" si="87"/>
        <v>0</v>
      </c>
      <c r="BG65" s="80"/>
      <c r="BH65" s="80"/>
      <c r="BI65" s="80"/>
      <c r="BN65" s="82"/>
      <c r="BO65" s="82"/>
      <c r="BP65" s="82"/>
      <c r="BQ65" s="82"/>
      <c r="BR65" s="82"/>
      <c r="BS65" s="82"/>
      <c r="BU65" s="131"/>
      <c r="BV65" s="131"/>
    </row>
    <row r="66" spans="1:74" ht="12.75" customHeight="1">
      <c r="A66" s="56"/>
      <c r="B66" s="93"/>
      <c r="C66" s="40" t="str">
        <f t="shared" si="88"/>
        <v/>
      </c>
      <c r="D66" s="55" t="str">
        <f t="shared" si="163"/>
        <v/>
      </c>
      <c r="E66" s="102" t="str">
        <f t="shared" ref="E66:E129" si="198">IF(B66*R66=0,"",AF66)</f>
        <v/>
      </c>
      <c r="F66" s="103" t="str">
        <f t="shared" ref="F66:F91" si="199">IF(BA66+BB66=0,"",(BA66+BB66))</f>
        <v/>
      </c>
      <c r="G66" s="102" t="str">
        <f t="shared" ref="G66:G129" si="200">IF(B66*R66=0,"",AP66)</f>
        <v/>
      </c>
      <c r="H66" s="189" t="str">
        <f t="shared" si="106"/>
        <v/>
      </c>
      <c r="I66" s="190"/>
      <c r="J66" s="104"/>
      <c r="K66" s="104"/>
      <c r="L66" s="105" t="str">
        <f t="shared" si="92"/>
        <v/>
      </c>
      <c r="M66" s="104"/>
      <c r="N66" s="104"/>
      <c r="O66" s="107" t="str">
        <f t="shared" si="93"/>
        <v/>
      </c>
      <c r="P66" s="53"/>
      <c r="Q66" s="254"/>
      <c r="R66" s="238">
        <f t="shared" si="175"/>
        <v>0</v>
      </c>
      <c r="S66" s="44">
        <f t="shared" si="176"/>
        <v>0</v>
      </c>
      <c r="T66" s="44">
        <f t="shared" si="177"/>
        <v>1900</v>
      </c>
      <c r="U66" s="44">
        <f t="shared" si="178"/>
        <v>0</v>
      </c>
      <c r="V66" s="44">
        <f t="shared" si="179"/>
        <v>0</v>
      </c>
      <c r="W66" s="44">
        <f t="shared" si="95"/>
        <v>0</v>
      </c>
      <c r="X66" s="236">
        <f t="shared" si="180"/>
        <v>1</v>
      </c>
      <c r="Y66" s="236">
        <f t="shared" si="181"/>
        <v>0</v>
      </c>
      <c r="Z66" s="236">
        <f t="shared" si="182"/>
        <v>0</v>
      </c>
      <c r="AA66" s="236">
        <f t="shared" si="183"/>
        <v>0</v>
      </c>
      <c r="AB66" s="236">
        <f t="shared" si="184"/>
        <v>0</v>
      </c>
      <c r="AC66" s="251">
        <f>PMT(U66/R24*(AB66),1,-AQ65,AQ65)</f>
        <v>0</v>
      </c>
      <c r="AD66" s="251">
        <f t="shared" si="185"/>
        <v>0</v>
      </c>
      <c r="AE66" s="251">
        <f t="shared" si="186"/>
        <v>0</v>
      </c>
      <c r="AF66" s="251">
        <f t="shared" si="187"/>
        <v>0</v>
      </c>
      <c r="AG66" s="251">
        <f t="shared" si="188"/>
        <v>0</v>
      </c>
      <c r="AH66" s="252">
        <f t="shared" si="140"/>
        <v>0</v>
      </c>
      <c r="AI66" s="252">
        <f t="shared" si="141"/>
        <v>1</v>
      </c>
      <c r="AJ66" s="236">
        <f t="shared" si="142"/>
        <v>0</v>
      </c>
      <c r="AK66" s="249">
        <f t="shared" si="99"/>
        <v>0</v>
      </c>
      <c r="AL66" s="236">
        <f t="shared" si="189"/>
        <v>0</v>
      </c>
      <c r="AM66" s="249">
        <f t="shared" si="100"/>
        <v>0</v>
      </c>
      <c r="AN66" s="249">
        <f t="shared" si="143"/>
        <v>0</v>
      </c>
      <c r="AO66" s="249">
        <f t="shared" si="144"/>
        <v>0</v>
      </c>
      <c r="AP66" s="249">
        <f t="shared" si="145"/>
        <v>0</v>
      </c>
      <c r="AQ66" s="251">
        <f t="shared" si="146"/>
        <v>0</v>
      </c>
      <c r="AR66" s="243">
        <f t="shared" si="101"/>
        <v>0</v>
      </c>
      <c r="AS66" s="243">
        <f t="shared" si="85"/>
        <v>0</v>
      </c>
      <c r="AT66" s="249">
        <f t="shared" si="173"/>
        <v>0</v>
      </c>
      <c r="AU66" s="249">
        <f t="shared" si="103"/>
        <v>0</v>
      </c>
      <c r="AV66" s="44">
        <f t="shared" si="190"/>
        <v>1</v>
      </c>
      <c r="AW66" s="44">
        <f t="shared" si="191"/>
        <v>0</v>
      </c>
      <c r="AX66" s="249" t="e">
        <f t="shared" si="104"/>
        <v>#VALUE!</v>
      </c>
      <c r="AY66" s="249" t="e">
        <f t="shared" si="192"/>
        <v>#VALUE!</v>
      </c>
      <c r="AZ66" s="243" t="e">
        <f t="shared" si="193"/>
        <v>#VALUE!</v>
      </c>
      <c r="BA66" s="253">
        <f t="shared" si="194"/>
        <v>0</v>
      </c>
      <c r="BB66" s="253">
        <f t="shared" si="195"/>
        <v>0</v>
      </c>
      <c r="BC66" s="226">
        <f t="shared" si="196"/>
        <v>0</v>
      </c>
      <c r="BD66" s="249" t="b">
        <f t="shared" si="197"/>
        <v>0</v>
      </c>
      <c r="BE66" s="249">
        <f t="shared" si="86"/>
        <v>0</v>
      </c>
      <c r="BF66" s="236">
        <f t="shared" si="87"/>
        <v>0</v>
      </c>
      <c r="BG66" s="80"/>
      <c r="BH66" s="80"/>
      <c r="BI66" s="80"/>
      <c r="BN66" s="82"/>
      <c r="BO66" s="82"/>
      <c r="BP66" s="82"/>
      <c r="BQ66" s="82"/>
      <c r="BR66" s="82"/>
      <c r="BS66" s="82"/>
      <c r="BU66" s="131"/>
      <c r="BV66" s="131"/>
    </row>
    <row r="67" spans="1:74" ht="12.75" customHeight="1">
      <c r="A67" s="56"/>
      <c r="B67" s="93"/>
      <c r="C67" s="40" t="str">
        <f t="shared" si="88"/>
        <v/>
      </c>
      <c r="D67" s="55" t="str">
        <f t="shared" ref="D67:D130" si="201">IF(A67="","",(D66))</f>
        <v/>
      </c>
      <c r="E67" s="102" t="str">
        <f t="shared" si="198"/>
        <v/>
      </c>
      <c r="F67" s="103" t="str">
        <f t="shared" si="199"/>
        <v/>
      </c>
      <c r="G67" s="102" t="str">
        <f t="shared" si="200"/>
        <v/>
      </c>
      <c r="H67" s="189" t="str">
        <f t="shared" si="106"/>
        <v/>
      </c>
      <c r="I67" s="190"/>
      <c r="J67" s="104"/>
      <c r="K67" s="104"/>
      <c r="L67" s="105" t="str">
        <f t="shared" si="92"/>
        <v/>
      </c>
      <c r="M67" s="104"/>
      <c r="N67" s="104"/>
      <c r="O67" s="107" t="str">
        <f t="shared" si="93"/>
        <v/>
      </c>
      <c r="P67" s="53"/>
      <c r="Q67" s="254"/>
      <c r="R67" s="238">
        <f t="shared" si="175"/>
        <v>0</v>
      </c>
      <c r="S67" s="44">
        <f t="shared" si="176"/>
        <v>0</v>
      </c>
      <c r="T67" s="44">
        <f t="shared" si="177"/>
        <v>1900</v>
      </c>
      <c r="U67" s="44">
        <f t="shared" si="178"/>
        <v>0</v>
      </c>
      <c r="V67" s="44">
        <f t="shared" si="179"/>
        <v>0</v>
      </c>
      <c r="W67" s="44">
        <f t="shared" si="95"/>
        <v>0</v>
      </c>
      <c r="X67" s="236">
        <f t="shared" si="180"/>
        <v>1</v>
      </c>
      <c r="Y67" s="236">
        <f t="shared" si="181"/>
        <v>0</v>
      </c>
      <c r="Z67" s="236">
        <f t="shared" si="182"/>
        <v>0</v>
      </c>
      <c r="AA67" s="236">
        <f t="shared" si="183"/>
        <v>0</v>
      </c>
      <c r="AB67" s="236">
        <f t="shared" si="184"/>
        <v>0</v>
      </c>
      <c r="AC67" s="251">
        <f>PMT(U67/R24*(AB67),1,-AQ66,AQ66)</f>
        <v>0</v>
      </c>
      <c r="AD67" s="251">
        <f t="shared" si="185"/>
        <v>0</v>
      </c>
      <c r="AE67" s="251">
        <f t="shared" si="186"/>
        <v>0</v>
      </c>
      <c r="AF67" s="251">
        <f t="shared" si="187"/>
        <v>0</v>
      </c>
      <c r="AG67" s="251">
        <f t="shared" si="188"/>
        <v>0</v>
      </c>
      <c r="AH67" s="252">
        <f t="shared" si="140"/>
        <v>0</v>
      </c>
      <c r="AI67" s="252">
        <f t="shared" si="141"/>
        <v>1</v>
      </c>
      <c r="AJ67" s="236">
        <f t="shared" si="142"/>
        <v>0</v>
      </c>
      <c r="AK67" s="249">
        <f t="shared" si="99"/>
        <v>0</v>
      </c>
      <c r="AL67" s="236">
        <f t="shared" si="189"/>
        <v>0</v>
      </c>
      <c r="AM67" s="249">
        <f t="shared" si="100"/>
        <v>0</v>
      </c>
      <c r="AN67" s="249">
        <f t="shared" si="143"/>
        <v>0</v>
      </c>
      <c r="AO67" s="249">
        <f t="shared" si="144"/>
        <v>0</v>
      </c>
      <c r="AP67" s="249">
        <f t="shared" si="145"/>
        <v>0</v>
      </c>
      <c r="AQ67" s="251">
        <f t="shared" si="146"/>
        <v>0</v>
      </c>
      <c r="AR67" s="243">
        <f t="shared" si="101"/>
        <v>0</v>
      </c>
      <c r="AS67" s="243">
        <f t="shared" si="85"/>
        <v>0</v>
      </c>
      <c r="AT67" s="249">
        <f t="shared" si="173"/>
        <v>0</v>
      </c>
      <c r="AU67" s="249">
        <f t="shared" si="103"/>
        <v>0</v>
      </c>
      <c r="AV67" s="44">
        <f t="shared" si="190"/>
        <v>1</v>
      </c>
      <c r="AW67" s="44">
        <f t="shared" si="191"/>
        <v>0</v>
      </c>
      <c r="AX67" s="249" t="e">
        <f t="shared" si="104"/>
        <v>#VALUE!</v>
      </c>
      <c r="AY67" s="249" t="e">
        <f t="shared" si="192"/>
        <v>#VALUE!</v>
      </c>
      <c r="AZ67" s="243" t="e">
        <f t="shared" si="193"/>
        <v>#VALUE!</v>
      </c>
      <c r="BA67" s="253">
        <f t="shared" si="194"/>
        <v>0</v>
      </c>
      <c r="BB67" s="253">
        <f t="shared" si="195"/>
        <v>0</v>
      </c>
      <c r="BC67" s="226">
        <f t="shared" si="196"/>
        <v>0</v>
      </c>
      <c r="BD67" s="249" t="b">
        <f t="shared" si="197"/>
        <v>0</v>
      </c>
      <c r="BE67" s="249">
        <f t="shared" si="86"/>
        <v>0</v>
      </c>
      <c r="BF67" s="236">
        <f t="shared" si="87"/>
        <v>0</v>
      </c>
      <c r="BG67" s="80"/>
      <c r="BH67" s="80"/>
      <c r="BI67" s="80"/>
      <c r="BN67" s="82"/>
      <c r="BO67" s="82"/>
      <c r="BP67" s="82"/>
      <c r="BQ67" s="82"/>
      <c r="BR67" s="82"/>
      <c r="BS67" s="82"/>
      <c r="BU67" s="131"/>
      <c r="BV67" s="131"/>
    </row>
    <row r="68" spans="1:74" ht="12.75" customHeight="1">
      <c r="A68" s="56"/>
      <c r="B68" s="93"/>
      <c r="C68" s="40" t="str">
        <f t="shared" si="88"/>
        <v/>
      </c>
      <c r="D68" s="55" t="str">
        <f t="shared" si="201"/>
        <v/>
      </c>
      <c r="E68" s="102" t="str">
        <f t="shared" si="198"/>
        <v/>
      </c>
      <c r="F68" s="103" t="str">
        <f t="shared" si="199"/>
        <v/>
      </c>
      <c r="G68" s="102" t="str">
        <f t="shared" si="200"/>
        <v/>
      </c>
      <c r="H68" s="189" t="str">
        <f t="shared" si="106"/>
        <v/>
      </c>
      <c r="I68" s="190"/>
      <c r="J68" s="104"/>
      <c r="K68" s="104"/>
      <c r="L68" s="105" t="str">
        <f t="shared" si="92"/>
        <v/>
      </c>
      <c r="M68" s="104"/>
      <c r="N68" s="104"/>
      <c r="O68" s="107" t="str">
        <f t="shared" si="93"/>
        <v/>
      </c>
      <c r="P68" s="53"/>
      <c r="Q68" s="254"/>
      <c r="R68" s="238">
        <f t="shared" si="175"/>
        <v>0</v>
      </c>
      <c r="S68" s="44">
        <f t="shared" si="176"/>
        <v>0</v>
      </c>
      <c r="T68" s="44">
        <f t="shared" si="177"/>
        <v>1900</v>
      </c>
      <c r="U68" s="44">
        <f t="shared" si="178"/>
        <v>0</v>
      </c>
      <c r="V68" s="44">
        <f t="shared" si="179"/>
        <v>0</v>
      </c>
      <c r="W68" s="44">
        <f t="shared" si="95"/>
        <v>0</v>
      </c>
      <c r="X68" s="236">
        <f t="shared" si="180"/>
        <v>1</v>
      </c>
      <c r="Y68" s="236">
        <f t="shared" si="181"/>
        <v>0</v>
      </c>
      <c r="Z68" s="236">
        <f t="shared" si="182"/>
        <v>0</v>
      </c>
      <c r="AA68" s="236">
        <f t="shared" si="183"/>
        <v>0</v>
      </c>
      <c r="AB68" s="236">
        <f t="shared" si="184"/>
        <v>0</v>
      </c>
      <c r="AC68" s="251">
        <f>PMT(U68/R24*(AB68),1,-AQ67,AQ67)</f>
        <v>0</v>
      </c>
      <c r="AD68" s="251">
        <f t="shared" si="185"/>
        <v>0</v>
      </c>
      <c r="AE68" s="251">
        <f t="shared" si="186"/>
        <v>0</v>
      </c>
      <c r="AF68" s="251">
        <f t="shared" si="187"/>
        <v>0</v>
      </c>
      <c r="AG68" s="251">
        <f t="shared" si="188"/>
        <v>0</v>
      </c>
      <c r="AH68" s="252">
        <f t="shared" si="140"/>
        <v>0</v>
      </c>
      <c r="AI68" s="252">
        <f t="shared" si="141"/>
        <v>1</v>
      </c>
      <c r="AJ68" s="236">
        <f t="shared" si="142"/>
        <v>0</v>
      </c>
      <c r="AK68" s="249">
        <f t="shared" si="99"/>
        <v>0</v>
      </c>
      <c r="AL68" s="236">
        <f t="shared" si="189"/>
        <v>0</v>
      </c>
      <c r="AM68" s="249">
        <f t="shared" si="100"/>
        <v>0</v>
      </c>
      <c r="AN68" s="249">
        <f t="shared" si="143"/>
        <v>0</v>
      </c>
      <c r="AO68" s="249">
        <f t="shared" si="144"/>
        <v>0</v>
      </c>
      <c r="AP68" s="249">
        <f t="shared" si="145"/>
        <v>0</v>
      </c>
      <c r="AQ68" s="251">
        <f t="shared" si="146"/>
        <v>0</v>
      </c>
      <c r="AR68" s="243">
        <f t="shared" si="101"/>
        <v>0</v>
      </c>
      <c r="AS68" s="243">
        <f t="shared" si="85"/>
        <v>0</v>
      </c>
      <c r="AT68" s="249">
        <f t="shared" si="173"/>
        <v>0</v>
      </c>
      <c r="AU68" s="249">
        <f t="shared" si="103"/>
        <v>0</v>
      </c>
      <c r="AV68" s="44">
        <f t="shared" si="190"/>
        <v>1</v>
      </c>
      <c r="AW68" s="44">
        <f t="shared" si="191"/>
        <v>0</v>
      </c>
      <c r="AX68" s="249" t="e">
        <f t="shared" si="104"/>
        <v>#VALUE!</v>
      </c>
      <c r="AY68" s="249" t="e">
        <f t="shared" si="192"/>
        <v>#VALUE!</v>
      </c>
      <c r="AZ68" s="243" t="e">
        <f t="shared" si="193"/>
        <v>#VALUE!</v>
      </c>
      <c r="BA68" s="253">
        <f t="shared" si="194"/>
        <v>0</v>
      </c>
      <c r="BB68" s="253">
        <f t="shared" si="195"/>
        <v>0</v>
      </c>
      <c r="BC68" s="226">
        <f t="shared" si="196"/>
        <v>0</v>
      </c>
      <c r="BD68" s="249" t="b">
        <f t="shared" si="197"/>
        <v>0</v>
      </c>
      <c r="BE68" s="249">
        <f t="shared" si="86"/>
        <v>0</v>
      </c>
      <c r="BF68" s="236">
        <f t="shared" si="87"/>
        <v>0</v>
      </c>
      <c r="BG68" s="80"/>
      <c r="BH68" s="80"/>
      <c r="BI68" s="80"/>
      <c r="BN68" s="82"/>
      <c r="BO68" s="82"/>
      <c r="BP68" s="82"/>
      <c r="BQ68" s="82"/>
      <c r="BR68" s="82"/>
      <c r="BS68" s="82"/>
      <c r="BU68" s="131"/>
      <c r="BV68" s="131"/>
    </row>
    <row r="69" spans="1:74" ht="12.75" customHeight="1">
      <c r="A69" s="56"/>
      <c r="B69" s="93"/>
      <c r="C69" s="40" t="str">
        <f t="shared" si="88"/>
        <v/>
      </c>
      <c r="D69" s="55" t="str">
        <f t="shared" si="201"/>
        <v/>
      </c>
      <c r="E69" s="102" t="str">
        <f t="shared" si="198"/>
        <v/>
      </c>
      <c r="F69" s="103" t="str">
        <f t="shared" si="199"/>
        <v/>
      </c>
      <c r="G69" s="102" t="str">
        <f t="shared" si="200"/>
        <v/>
      </c>
      <c r="H69" s="189" t="str">
        <f t="shared" si="106"/>
        <v/>
      </c>
      <c r="I69" s="190"/>
      <c r="J69" s="104"/>
      <c r="K69" s="104"/>
      <c r="L69" s="105" t="str">
        <f t="shared" si="92"/>
        <v/>
      </c>
      <c r="M69" s="104"/>
      <c r="N69" s="104"/>
      <c r="O69" s="107" t="str">
        <f t="shared" si="93"/>
        <v/>
      </c>
      <c r="P69" s="53"/>
      <c r="Q69" s="254"/>
      <c r="R69" s="238">
        <f t="shared" si="175"/>
        <v>0</v>
      </c>
      <c r="S69" s="44">
        <f t="shared" si="176"/>
        <v>0</v>
      </c>
      <c r="T69" s="44">
        <f t="shared" si="177"/>
        <v>1900</v>
      </c>
      <c r="U69" s="44">
        <f t="shared" si="178"/>
        <v>0</v>
      </c>
      <c r="V69" s="44">
        <f t="shared" si="179"/>
        <v>0</v>
      </c>
      <c r="W69" s="44">
        <f t="shared" si="95"/>
        <v>0</v>
      </c>
      <c r="X69" s="236">
        <f t="shared" si="180"/>
        <v>1</v>
      </c>
      <c r="Y69" s="236">
        <f t="shared" si="181"/>
        <v>0</v>
      </c>
      <c r="Z69" s="236">
        <f t="shared" si="182"/>
        <v>0</v>
      </c>
      <c r="AA69" s="236">
        <f t="shared" si="183"/>
        <v>0</v>
      </c>
      <c r="AB69" s="236">
        <f t="shared" si="184"/>
        <v>0</v>
      </c>
      <c r="AC69" s="251">
        <f>PMT(U69/R24*(AB69),1,-AQ68,AQ68)</f>
        <v>0</v>
      </c>
      <c r="AD69" s="251">
        <f t="shared" si="185"/>
        <v>0</v>
      </c>
      <c r="AE69" s="251">
        <f t="shared" si="186"/>
        <v>0</v>
      </c>
      <c r="AF69" s="251">
        <f t="shared" si="187"/>
        <v>0</v>
      </c>
      <c r="AG69" s="251">
        <f t="shared" si="188"/>
        <v>0</v>
      </c>
      <c r="AH69" s="252">
        <f t="shared" si="140"/>
        <v>0</v>
      </c>
      <c r="AI69" s="252">
        <f t="shared" si="141"/>
        <v>1</v>
      </c>
      <c r="AJ69" s="236">
        <f t="shared" si="142"/>
        <v>0</v>
      </c>
      <c r="AK69" s="249">
        <f t="shared" si="99"/>
        <v>0</v>
      </c>
      <c r="AL69" s="236">
        <f t="shared" si="189"/>
        <v>0</v>
      </c>
      <c r="AM69" s="249">
        <f t="shared" si="100"/>
        <v>0</v>
      </c>
      <c r="AN69" s="249">
        <f t="shared" si="143"/>
        <v>0</v>
      </c>
      <c r="AO69" s="249">
        <f t="shared" si="144"/>
        <v>0</v>
      </c>
      <c r="AP69" s="249">
        <f t="shared" si="145"/>
        <v>0</v>
      </c>
      <c r="AQ69" s="251">
        <f t="shared" si="146"/>
        <v>0</v>
      </c>
      <c r="AR69" s="243">
        <f t="shared" si="101"/>
        <v>0</v>
      </c>
      <c r="AS69" s="243">
        <f t="shared" si="85"/>
        <v>0</v>
      </c>
      <c r="AT69" s="249">
        <f t="shared" si="173"/>
        <v>0</v>
      </c>
      <c r="AU69" s="249">
        <f t="shared" si="103"/>
        <v>0</v>
      </c>
      <c r="AV69" s="44">
        <f t="shared" si="190"/>
        <v>1</v>
      </c>
      <c r="AW69" s="44">
        <f t="shared" si="191"/>
        <v>0</v>
      </c>
      <c r="AX69" s="249" t="e">
        <f t="shared" si="104"/>
        <v>#VALUE!</v>
      </c>
      <c r="AY69" s="249" t="e">
        <f t="shared" si="192"/>
        <v>#VALUE!</v>
      </c>
      <c r="AZ69" s="243" t="e">
        <f t="shared" si="193"/>
        <v>#VALUE!</v>
      </c>
      <c r="BA69" s="253">
        <f t="shared" si="194"/>
        <v>0</v>
      </c>
      <c r="BB69" s="253">
        <f t="shared" si="195"/>
        <v>0</v>
      </c>
      <c r="BC69" s="226">
        <f t="shared" si="196"/>
        <v>0</v>
      </c>
      <c r="BD69" s="249" t="b">
        <f t="shared" si="197"/>
        <v>0</v>
      </c>
      <c r="BE69" s="249">
        <f t="shared" si="86"/>
        <v>0</v>
      </c>
      <c r="BF69" s="236">
        <f t="shared" si="87"/>
        <v>0</v>
      </c>
      <c r="BG69" s="80"/>
      <c r="BH69" s="80"/>
      <c r="BI69" s="80"/>
      <c r="BN69" s="82"/>
      <c r="BO69" s="82"/>
      <c r="BP69" s="82"/>
      <c r="BQ69" s="82"/>
      <c r="BR69" s="82"/>
      <c r="BS69" s="82"/>
      <c r="BU69" s="131"/>
      <c r="BV69" s="131"/>
    </row>
    <row r="70" spans="1:74" ht="12.75" customHeight="1">
      <c r="A70" s="56"/>
      <c r="B70" s="93"/>
      <c r="C70" s="40" t="str">
        <f t="shared" si="88"/>
        <v/>
      </c>
      <c r="D70" s="55" t="str">
        <f t="shared" si="201"/>
        <v/>
      </c>
      <c r="E70" s="102" t="str">
        <f t="shared" si="198"/>
        <v/>
      </c>
      <c r="F70" s="103" t="str">
        <f t="shared" si="199"/>
        <v/>
      </c>
      <c r="G70" s="102" t="str">
        <f t="shared" si="200"/>
        <v/>
      </c>
      <c r="H70" s="189" t="str">
        <f t="shared" si="106"/>
        <v/>
      </c>
      <c r="I70" s="190"/>
      <c r="J70" s="104"/>
      <c r="K70" s="104"/>
      <c r="L70" s="105" t="str">
        <f t="shared" si="92"/>
        <v/>
      </c>
      <c r="M70" s="104"/>
      <c r="N70" s="104"/>
      <c r="O70" s="107" t="str">
        <f t="shared" si="93"/>
        <v/>
      </c>
      <c r="P70" s="53"/>
      <c r="Q70" s="254"/>
      <c r="R70" s="238">
        <f t="shared" si="175"/>
        <v>0</v>
      </c>
      <c r="S70" s="44">
        <f t="shared" si="176"/>
        <v>0</v>
      </c>
      <c r="T70" s="44">
        <f t="shared" si="177"/>
        <v>1900</v>
      </c>
      <c r="U70" s="44">
        <f t="shared" si="178"/>
        <v>0</v>
      </c>
      <c r="V70" s="44">
        <f t="shared" si="179"/>
        <v>0</v>
      </c>
      <c r="W70" s="44">
        <f t="shared" si="95"/>
        <v>0</v>
      </c>
      <c r="X70" s="236">
        <f t="shared" si="180"/>
        <v>1</v>
      </c>
      <c r="Y70" s="236">
        <f t="shared" si="181"/>
        <v>0</v>
      </c>
      <c r="Z70" s="236">
        <f t="shared" si="182"/>
        <v>0</v>
      </c>
      <c r="AA70" s="236">
        <f t="shared" si="183"/>
        <v>0</v>
      </c>
      <c r="AB70" s="236">
        <f t="shared" si="184"/>
        <v>0</v>
      </c>
      <c r="AC70" s="251">
        <f>PMT(U70/R24*(AB70),1,-AQ69,AQ69)</f>
        <v>0</v>
      </c>
      <c r="AD70" s="251">
        <f t="shared" si="185"/>
        <v>0</v>
      </c>
      <c r="AE70" s="251">
        <f t="shared" si="186"/>
        <v>0</v>
      </c>
      <c r="AF70" s="251">
        <f t="shared" si="187"/>
        <v>0</v>
      </c>
      <c r="AG70" s="251">
        <f t="shared" si="188"/>
        <v>0</v>
      </c>
      <c r="AH70" s="252">
        <f t="shared" si="140"/>
        <v>0</v>
      </c>
      <c r="AI70" s="252">
        <f t="shared" si="141"/>
        <v>1</v>
      </c>
      <c r="AJ70" s="236">
        <f t="shared" si="142"/>
        <v>0</v>
      </c>
      <c r="AK70" s="249">
        <f t="shared" si="99"/>
        <v>0</v>
      </c>
      <c r="AL70" s="236">
        <f t="shared" si="189"/>
        <v>0</v>
      </c>
      <c r="AM70" s="249">
        <f t="shared" si="100"/>
        <v>0</v>
      </c>
      <c r="AN70" s="249">
        <f t="shared" si="143"/>
        <v>0</v>
      </c>
      <c r="AO70" s="249">
        <f t="shared" si="144"/>
        <v>0</v>
      </c>
      <c r="AP70" s="249">
        <f t="shared" si="145"/>
        <v>0</v>
      </c>
      <c r="AQ70" s="251">
        <f t="shared" si="146"/>
        <v>0</v>
      </c>
      <c r="AR70" s="243">
        <f t="shared" si="101"/>
        <v>0</v>
      </c>
      <c r="AS70" s="243">
        <f t="shared" si="85"/>
        <v>0</v>
      </c>
      <c r="AT70" s="249">
        <f t="shared" si="173"/>
        <v>0</v>
      </c>
      <c r="AU70" s="249">
        <f t="shared" si="103"/>
        <v>0</v>
      </c>
      <c r="AV70" s="44">
        <f t="shared" si="190"/>
        <v>1</v>
      </c>
      <c r="AW70" s="44">
        <f t="shared" si="191"/>
        <v>0</v>
      </c>
      <c r="AX70" s="249" t="e">
        <f t="shared" si="104"/>
        <v>#VALUE!</v>
      </c>
      <c r="AY70" s="249" t="e">
        <f t="shared" si="192"/>
        <v>#VALUE!</v>
      </c>
      <c r="AZ70" s="243" t="e">
        <f t="shared" si="193"/>
        <v>#VALUE!</v>
      </c>
      <c r="BA70" s="253">
        <f t="shared" si="194"/>
        <v>0</v>
      </c>
      <c r="BB70" s="253">
        <f t="shared" si="195"/>
        <v>0</v>
      </c>
      <c r="BC70" s="226">
        <f t="shared" si="196"/>
        <v>0</v>
      </c>
      <c r="BD70" s="249" t="b">
        <f t="shared" si="197"/>
        <v>0</v>
      </c>
      <c r="BE70" s="249">
        <f t="shared" si="86"/>
        <v>0</v>
      </c>
      <c r="BF70" s="236">
        <f t="shared" si="87"/>
        <v>0</v>
      </c>
      <c r="BG70" s="80"/>
      <c r="BH70" s="80"/>
      <c r="BI70" s="80"/>
      <c r="BN70" s="82"/>
      <c r="BO70" s="82"/>
      <c r="BP70" s="82"/>
      <c r="BQ70" s="82"/>
      <c r="BR70" s="82"/>
      <c r="BS70" s="82"/>
      <c r="BU70" s="131"/>
      <c r="BV70" s="131"/>
    </row>
    <row r="71" spans="1:74" ht="12.75" customHeight="1">
      <c r="A71" s="56"/>
      <c r="B71" s="95"/>
      <c r="C71" s="40" t="str">
        <f t="shared" si="88"/>
        <v/>
      </c>
      <c r="D71" s="55" t="str">
        <f t="shared" si="201"/>
        <v/>
      </c>
      <c r="E71" s="102" t="str">
        <f t="shared" si="198"/>
        <v/>
      </c>
      <c r="F71" s="103" t="str">
        <f t="shared" si="199"/>
        <v/>
      </c>
      <c r="G71" s="102" t="str">
        <f t="shared" si="200"/>
        <v/>
      </c>
      <c r="H71" s="189" t="str">
        <f t="shared" si="106"/>
        <v/>
      </c>
      <c r="I71" s="190"/>
      <c r="J71" s="104"/>
      <c r="K71" s="104"/>
      <c r="L71" s="105" t="str">
        <f t="shared" si="92"/>
        <v/>
      </c>
      <c r="M71" s="104"/>
      <c r="N71" s="104"/>
      <c r="O71" s="107" t="str">
        <f t="shared" si="93"/>
        <v/>
      </c>
      <c r="P71" s="53"/>
      <c r="Q71" s="254"/>
      <c r="R71" s="238">
        <f t="shared" si="175"/>
        <v>0</v>
      </c>
      <c r="S71" s="44">
        <f t="shared" si="176"/>
        <v>0</v>
      </c>
      <c r="T71" s="44">
        <f t="shared" si="177"/>
        <v>1900</v>
      </c>
      <c r="U71" s="44">
        <f t="shared" si="178"/>
        <v>0</v>
      </c>
      <c r="V71" s="44">
        <f t="shared" si="179"/>
        <v>0</v>
      </c>
      <c r="W71" s="44">
        <f t="shared" si="95"/>
        <v>0</v>
      </c>
      <c r="X71" s="236">
        <f t="shared" si="180"/>
        <v>1</v>
      </c>
      <c r="Y71" s="236">
        <f t="shared" si="181"/>
        <v>0</v>
      </c>
      <c r="Z71" s="236">
        <f t="shared" si="182"/>
        <v>0</v>
      </c>
      <c r="AA71" s="236">
        <f t="shared" si="183"/>
        <v>0</v>
      </c>
      <c r="AB71" s="236">
        <f t="shared" si="184"/>
        <v>0</v>
      </c>
      <c r="AC71" s="251">
        <f>PMT(U71/R24*(AB71),1,-AQ70,AQ70)</f>
        <v>0</v>
      </c>
      <c r="AD71" s="251">
        <f t="shared" si="185"/>
        <v>0</v>
      </c>
      <c r="AE71" s="251">
        <f t="shared" si="186"/>
        <v>0</v>
      </c>
      <c r="AF71" s="251">
        <f t="shared" si="187"/>
        <v>0</v>
      </c>
      <c r="AG71" s="251">
        <f t="shared" si="188"/>
        <v>0</v>
      </c>
      <c r="AH71" s="252">
        <f t="shared" si="140"/>
        <v>0</v>
      </c>
      <c r="AI71" s="252">
        <f t="shared" si="141"/>
        <v>1</v>
      </c>
      <c r="AJ71" s="236">
        <f t="shared" si="142"/>
        <v>0</v>
      </c>
      <c r="AK71" s="249">
        <f t="shared" si="99"/>
        <v>0</v>
      </c>
      <c r="AL71" s="236">
        <f t="shared" si="189"/>
        <v>0</v>
      </c>
      <c r="AM71" s="249">
        <f t="shared" si="100"/>
        <v>0</v>
      </c>
      <c r="AN71" s="249">
        <f t="shared" si="143"/>
        <v>0</v>
      </c>
      <c r="AO71" s="249">
        <f t="shared" si="144"/>
        <v>0</v>
      </c>
      <c r="AP71" s="249">
        <f t="shared" si="145"/>
        <v>0</v>
      </c>
      <c r="AQ71" s="251">
        <f t="shared" si="146"/>
        <v>0</v>
      </c>
      <c r="AR71" s="243">
        <f t="shared" si="101"/>
        <v>0</v>
      </c>
      <c r="AS71" s="243">
        <f t="shared" si="85"/>
        <v>0</v>
      </c>
      <c r="AT71" s="249">
        <f t="shared" si="173"/>
        <v>0</v>
      </c>
      <c r="AU71" s="249">
        <f t="shared" si="103"/>
        <v>0</v>
      </c>
      <c r="AV71" s="44">
        <f t="shared" si="190"/>
        <v>1</v>
      </c>
      <c r="AW71" s="44">
        <f t="shared" si="191"/>
        <v>0</v>
      </c>
      <c r="AX71" s="249" t="e">
        <f t="shared" si="104"/>
        <v>#VALUE!</v>
      </c>
      <c r="AY71" s="249" t="e">
        <f t="shared" si="192"/>
        <v>#VALUE!</v>
      </c>
      <c r="AZ71" s="243" t="e">
        <f t="shared" si="193"/>
        <v>#VALUE!</v>
      </c>
      <c r="BA71" s="253">
        <f t="shared" si="194"/>
        <v>0</v>
      </c>
      <c r="BB71" s="253">
        <f t="shared" si="195"/>
        <v>0</v>
      </c>
      <c r="BC71" s="226">
        <f t="shared" si="196"/>
        <v>0</v>
      </c>
      <c r="BD71" s="249" t="b">
        <f t="shared" si="197"/>
        <v>0</v>
      </c>
      <c r="BE71" s="249">
        <f t="shared" si="86"/>
        <v>0</v>
      </c>
      <c r="BF71" s="236">
        <f t="shared" si="87"/>
        <v>0</v>
      </c>
      <c r="BG71" s="80"/>
      <c r="BH71" s="80"/>
      <c r="BI71" s="80"/>
      <c r="BN71" s="82"/>
      <c r="BO71" s="82"/>
      <c r="BP71" s="82"/>
      <c r="BQ71" s="82"/>
      <c r="BR71" s="82"/>
      <c r="BS71" s="82"/>
      <c r="BU71" s="131"/>
      <c r="BV71" s="131"/>
    </row>
    <row r="72" spans="1:74" ht="12.75" customHeight="1">
      <c r="A72" s="56"/>
      <c r="B72" s="93"/>
      <c r="C72" s="40" t="str">
        <f t="shared" si="88"/>
        <v/>
      </c>
      <c r="D72" s="55" t="str">
        <f t="shared" si="201"/>
        <v/>
      </c>
      <c r="E72" s="102" t="str">
        <f t="shared" si="198"/>
        <v/>
      </c>
      <c r="F72" s="103" t="str">
        <f t="shared" si="199"/>
        <v/>
      </c>
      <c r="G72" s="102" t="str">
        <f t="shared" si="200"/>
        <v/>
      </c>
      <c r="H72" s="189" t="str">
        <f t="shared" si="106"/>
        <v/>
      </c>
      <c r="I72" s="190"/>
      <c r="J72" s="104"/>
      <c r="K72" s="104"/>
      <c r="L72" s="105" t="str">
        <f t="shared" si="92"/>
        <v/>
      </c>
      <c r="M72" s="104"/>
      <c r="N72" s="104"/>
      <c r="O72" s="107" t="str">
        <f t="shared" si="93"/>
        <v/>
      </c>
      <c r="P72" s="53"/>
      <c r="Q72" s="254"/>
      <c r="R72" s="238">
        <f t="shared" si="175"/>
        <v>0</v>
      </c>
      <c r="S72" s="44">
        <f t="shared" si="176"/>
        <v>0</v>
      </c>
      <c r="T72" s="44">
        <f t="shared" si="177"/>
        <v>1900</v>
      </c>
      <c r="U72" s="44">
        <f t="shared" si="178"/>
        <v>0</v>
      </c>
      <c r="V72" s="44">
        <f t="shared" si="179"/>
        <v>0</v>
      </c>
      <c r="W72" s="44">
        <f t="shared" si="95"/>
        <v>0</v>
      </c>
      <c r="X72" s="236">
        <f t="shared" si="180"/>
        <v>1</v>
      </c>
      <c r="Y72" s="236">
        <f t="shared" si="181"/>
        <v>0</v>
      </c>
      <c r="Z72" s="236">
        <f t="shared" si="182"/>
        <v>0</v>
      </c>
      <c r="AA72" s="236">
        <f t="shared" si="183"/>
        <v>0</v>
      </c>
      <c r="AB72" s="236">
        <f t="shared" si="184"/>
        <v>0</v>
      </c>
      <c r="AC72" s="251">
        <f>PMT(U72/R24*(AB72),1,-AQ71,AQ71)</f>
        <v>0</v>
      </c>
      <c r="AD72" s="251">
        <f t="shared" si="185"/>
        <v>0</v>
      </c>
      <c r="AE72" s="251">
        <f t="shared" si="186"/>
        <v>0</v>
      </c>
      <c r="AF72" s="251">
        <f t="shared" si="187"/>
        <v>0</v>
      </c>
      <c r="AG72" s="251">
        <f t="shared" si="188"/>
        <v>0</v>
      </c>
      <c r="AH72" s="252">
        <f t="shared" si="140"/>
        <v>0</v>
      </c>
      <c r="AI72" s="252">
        <f t="shared" si="141"/>
        <v>1</v>
      </c>
      <c r="AJ72" s="236">
        <f t="shared" si="142"/>
        <v>0</v>
      </c>
      <c r="AK72" s="249">
        <f t="shared" si="99"/>
        <v>0</v>
      </c>
      <c r="AL72" s="236">
        <f t="shared" si="189"/>
        <v>0</v>
      </c>
      <c r="AM72" s="249">
        <f t="shared" si="100"/>
        <v>0</v>
      </c>
      <c r="AN72" s="249">
        <f t="shared" si="143"/>
        <v>0</v>
      </c>
      <c r="AO72" s="249">
        <f t="shared" si="144"/>
        <v>0</v>
      </c>
      <c r="AP72" s="249">
        <f t="shared" si="145"/>
        <v>0</v>
      </c>
      <c r="AQ72" s="251">
        <f t="shared" si="146"/>
        <v>0</v>
      </c>
      <c r="AR72" s="243">
        <f t="shared" si="101"/>
        <v>0</v>
      </c>
      <c r="AS72" s="243">
        <f t="shared" si="85"/>
        <v>0</v>
      </c>
      <c r="AT72" s="249">
        <f t="shared" si="173"/>
        <v>0</v>
      </c>
      <c r="AU72" s="249">
        <f t="shared" si="103"/>
        <v>0</v>
      </c>
      <c r="AV72" s="44">
        <f t="shared" si="190"/>
        <v>1</v>
      </c>
      <c r="AW72" s="44">
        <f t="shared" si="191"/>
        <v>0</v>
      </c>
      <c r="AX72" s="249" t="e">
        <f t="shared" si="104"/>
        <v>#VALUE!</v>
      </c>
      <c r="AY72" s="249" t="e">
        <f t="shared" si="192"/>
        <v>#VALUE!</v>
      </c>
      <c r="AZ72" s="243" t="e">
        <f t="shared" si="193"/>
        <v>#VALUE!</v>
      </c>
      <c r="BA72" s="253">
        <f t="shared" si="194"/>
        <v>0</v>
      </c>
      <c r="BB72" s="253">
        <f t="shared" si="195"/>
        <v>0</v>
      </c>
      <c r="BC72" s="226">
        <f t="shared" si="196"/>
        <v>0</v>
      </c>
      <c r="BD72" s="249" t="b">
        <f t="shared" si="197"/>
        <v>0</v>
      </c>
      <c r="BE72" s="249">
        <f t="shared" si="86"/>
        <v>0</v>
      </c>
      <c r="BF72" s="236">
        <f t="shared" si="87"/>
        <v>0</v>
      </c>
      <c r="BG72" s="80"/>
      <c r="BH72" s="80"/>
      <c r="BI72" s="80"/>
      <c r="BN72" s="82"/>
      <c r="BO72" s="82"/>
      <c r="BP72" s="82"/>
      <c r="BQ72" s="82"/>
      <c r="BR72" s="82"/>
      <c r="BS72" s="82"/>
      <c r="BU72" s="131"/>
      <c r="BV72" s="131"/>
    </row>
    <row r="73" spans="1:74" ht="12.75" customHeight="1">
      <c r="A73" s="56"/>
      <c r="B73" s="93"/>
      <c r="C73" s="40" t="str">
        <f t="shared" si="88"/>
        <v/>
      </c>
      <c r="D73" s="55" t="str">
        <f t="shared" si="201"/>
        <v/>
      </c>
      <c r="E73" s="102" t="str">
        <f t="shared" si="198"/>
        <v/>
      </c>
      <c r="F73" s="103" t="str">
        <f t="shared" si="199"/>
        <v/>
      </c>
      <c r="G73" s="102" t="str">
        <f t="shared" si="200"/>
        <v/>
      </c>
      <c r="H73" s="189" t="str">
        <f t="shared" si="106"/>
        <v/>
      </c>
      <c r="I73" s="190"/>
      <c r="J73" s="104"/>
      <c r="K73" s="104"/>
      <c r="L73" s="105" t="str">
        <f t="shared" si="92"/>
        <v/>
      </c>
      <c r="M73" s="104"/>
      <c r="N73" s="104"/>
      <c r="O73" s="107" t="str">
        <f t="shared" si="93"/>
        <v/>
      </c>
      <c r="P73" s="53"/>
      <c r="Q73" s="254"/>
      <c r="R73" s="238">
        <f t="shared" si="175"/>
        <v>0</v>
      </c>
      <c r="S73" s="44">
        <f t="shared" si="176"/>
        <v>0</v>
      </c>
      <c r="T73" s="44">
        <f t="shared" si="177"/>
        <v>1900</v>
      </c>
      <c r="U73" s="44">
        <f t="shared" si="178"/>
        <v>0</v>
      </c>
      <c r="V73" s="44">
        <f t="shared" si="179"/>
        <v>0</v>
      </c>
      <c r="W73" s="44">
        <f t="shared" si="95"/>
        <v>0</v>
      </c>
      <c r="X73" s="236">
        <f t="shared" si="180"/>
        <v>1</v>
      </c>
      <c r="Y73" s="236">
        <f t="shared" si="181"/>
        <v>0</v>
      </c>
      <c r="Z73" s="236">
        <f t="shared" si="182"/>
        <v>0</v>
      </c>
      <c r="AA73" s="236">
        <f t="shared" si="183"/>
        <v>0</v>
      </c>
      <c r="AB73" s="236">
        <f t="shared" si="184"/>
        <v>0</v>
      </c>
      <c r="AC73" s="251">
        <f>PMT(U73/R24*(AB73),1,-AQ72,AQ72)</f>
        <v>0</v>
      </c>
      <c r="AD73" s="251">
        <f t="shared" si="185"/>
        <v>0</v>
      </c>
      <c r="AE73" s="251">
        <f t="shared" si="186"/>
        <v>0</v>
      </c>
      <c r="AF73" s="251">
        <f t="shared" si="187"/>
        <v>0</v>
      </c>
      <c r="AG73" s="251">
        <f t="shared" si="188"/>
        <v>0</v>
      </c>
      <c r="AH73" s="252">
        <f t="shared" si="140"/>
        <v>0</v>
      </c>
      <c r="AI73" s="252">
        <f t="shared" si="141"/>
        <v>1</v>
      </c>
      <c r="AJ73" s="236">
        <f t="shared" si="142"/>
        <v>0</v>
      </c>
      <c r="AK73" s="249">
        <f t="shared" si="99"/>
        <v>0</v>
      </c>
      <c r="AL73" s="236">
        <f t="shared" si="189"/>
        <v>0</v>
      </c>
      <c r="AM73" s="249">
        <f t="shared" si="100"/>
        <v>0</v>
      </c>
      <c r="AN73" s="249">
        <f t="shared" si="143"/>
        <v>0</v>
      </c>
      <c r="AO73" s="249">
        <f t="shared" si="144"/>
        <v>0</v>
      </c>
      <c r="AP73" s="249">
        <f t="shared" si="145"/>
        <v>0</v>
      </c>
      <c r="AQ73" s="251">
        <f t="shared" si="146"/>
        <v>0</v>
      </c>
      <c r="AR73" s="243">
        <f t="shared" si="101"/>
        <v>0</v>
      </c>
      <c r="AS73" s="243">
        <f t="shared" si="85"/>
        <v>0</v>
      </c>
      <c r="AT73" s="249">
        <f t="shared" si="173"/>
        <v>0</v>
      </c>
      <c r="AU73" s="249">
        <f t="shared" si="103"/>
        <v>0</v>
      </c>
      <c r="AV73" s="44">
        <f t="shared" si="190"/>
        <v>1</v>
      </c>
      <c r="AW73" s="44">
        <f t="shared" si="191"/>
        <v>0</v>
      </c>
      <c r="AX73" s="249" t="e">
        <f t="shared" si="104"/>
        <v>#VALUE!</v>
      </c>
      <c r="AY73" s="249" t="e">
        <f t="shared" si="192"/>
        <v>#VALUE!</v>
      </c>
      <c r="AZ73" s="243" t="e">
        <f t="shared" si="193"/>
        <v>#VALUE!</v>
      </c>
      <c r="BA73" s="253">
        <f t="shared" si="194"/>
        <v>0</v>
      </c>
      <c r="BB73" s="253">
        <f t="shared" si="195"/>
        <v>0</v>
      </c>
      <c r="BC73" s="226">
        <f t="shared" si="196"/>
        <v>0</v>
      </c>
      <c r="BD73" s="249" t="b">
        <f t="shared" si="197"/>
        <v>0</v>
      </c>
      <c r="BE73" s="249">
        <f t="shared" si="86"/>
        <v>0</v>
      </c>
      <c r="BF73" s="236">
        <f t="shared" si="87"/>
        <v>0</v>
      </c>
      <c r="BG73" s="80"/>
      <c r="BH73" s="80"/>
      <c r="BI73" s="80"/>
      <c r="BN73" s="82"/>
      <c r="BO73" s="82"/>
      <c r="BP73" s="82"/>
      <c r="BQ73" s="82"/>
      <c r="BR73" s="82"/>
      <c r="BS73" s="82"/>
      <c r="BU73" s="131"/>
      <c r="BV73" s="131"/>
    </row>
    <row r="74" spans="1:74" ht="12.75" customHeight="1">
      <c r="A74" s="56"/>
      <c r="B74" s="93"/>
      <c r="C74" s="40" t="str">
        <f t="shared" si="88"/>
        <v/>
      </c>
      <c r="D74" s="55" t="str">
        <f t="shared" si="201"/>
        <v/>
      </c>
      <c r="E74" s="102" t="str">
        <f t="shared" si="198"/>
        <v/>
      </c>
      <c r="F74" s="103" t="str">
        <f t="shared" si="199"/>
        <v/>
      </c>
      <c r="G74" s="102" t="str">
        <f t="shared" si="200"/>
        <v/>
      </c>
      <c r="H74" s="189" t="str">
        <f t="shared" si="106"/>
        <v/>
      </c>
      <c r="I74" s="190"/>
      <c r="J74" s="104"/>
      <c r="K74" s="104"/>
      <c r="L74" s="105" t="str">
        <f t="shared" si="92"/>
        <v/>
      </c>
      <c r="M74" s="104"/>
      <c r="N74" s="104"/>
      <c r="O74" s="107" t="str">
        <f t="shared" si="93"/>
        <v/>
      </c>
      <c r="P74" s="53"/>
      <c r="Q74" s="254"/>
      <c r="R74" s="238">
        <f t="shared" si="175"/>
        <v>0</v>
      </c>
      <c r="S74" s="44">
        <f t="shared" si="176"/>
        <v>0</v>
      </c>
      <c r="T74" s="44">
        <f t="shared" si="177"/>
        <v>1900</v>
      </c>
      <c r="U74" s="44">
        <f t="shared" si="178"/>
        <v>0</v>
      </c>
      <c r="V74" s="44">
        <f t="shared" si="179"/>
        <v>0</v>
      </c>
      <c r="W74" s="44">
        <f t="shared" si="95"/>
        <v>0</v>
      </c>
      <c r="X74" s="236">
        <f t="shared" si="180"/>
        <v>1</v>
      </c>
      <c r="Y74" s="236">
        <f t="shared" si="181"/>
        <v>0</v>
      </c>
      <c r="Z74" s="236">
        <f t="shared" si="182"/>
        <v>0</v>
      </c>
      <c r="AA74" s="236">
        <f t="shared" si="183"/>
        <v>0</v>
      </c>
      <c r="AB74" s="236">
        <f t="shared" si="184"/>
        <v>0</v>
      </c>
      <c r="AC74" s="251">
        <f>PMT(U74/R24*(AB74),1,-AQ73,AQ73)</f>
        <v>0</v>
      </c>
      <c r="AD74" s="251">
        <f t="shared" si="185"/>
        <v>0</v>
      </c>
      <c r="AE74" s="251">
        <f t="shared" si="186"/>
        <v>0</v>
      </c>
      <c r="AF74" s="251">
        <f t="shared" si="187"/>
        <v>0</v>
      </c>
      <c r="AG74" s="251">
        <f t="shared" si="188"/>
        <v>0</v>
      </c>
      <c r="AH74" s="252">
        <f t="shared" si="140"/>
        <v>0</v>
      </c>
      <c r="AI74" s="252">
        <f t="shared" si="141"/>
        <v>1</v>
      </c>
      <c r="AJ74" s="236">
        <f t="shared" si="142"/>
        <v>0</v>
      </c>
      <c r="AK74" s="249">
        <f t="shared" si="99"/>
        <v>0</v>
      </c>
      <c r="AL74" s="236">
        <f t="shared" si="189"/>
        <v>0</v>
      </c>
      <c r="AM74" s="249">
        <f t="shared" si="100"/>
        <v>0</v>
      </c>
      <c r="AN74" s="249">
        <f t="shared" si="143"/>
        <v>0</v>
      </c>
      <c r="AO74" s="249">
        <f t="shared" si="144"/>
        <v>0</v>
      </c>
      <c r="AP74" s="249">
        <f t="shared" si="145"/>
        <v>0</v>
      </c>
      <c r="AQ74" s="251">
        <f t="shared" si="146"/>
        <v>0</v>
      </c>
      <c r="AR74" s="243">
        <f t="shared" si="101"/>
        <v>0</v>
      </c>
      <c r="AS74" s="243">
        <f t="shared" si="85"/>
        <v>0</v>
      </c>
      <c r="AT74" s="249">
        <f t="shared" si="173"/>
        <v>0</v>
      </c>
      <c r="AU74" s="249">
        <f t="shared" si="103"/>
        <v>0</v>
      </c>
      <c r="AV74" s="44">
        <f t="shared" si="190"/>
        <v>1</v>
      </c>
      <c r="AW74" s="44">
        <f t="shared" si="191"/>
        <v>0</v>
      </c>
      <c r="AX74" s="249" t="e">
        <f t="shared" si="104"/>
        <v>#VALUE!</v>
      </c>
      <c r="AY74" s="249" t="e">
        <f t="shared" si="192"/>
        <v>#VALUE!</v>
      </c>
      <c r="AZ74" s="243" t="e">
        <f t="shared" si="193"/>
        <v>#VALUE!</v>
      </c>
      <c r="BA74" s="253">
        <f t="shared" si="194"/>
        <v>0</v>
      </c>
      <c r="BB74" s="253">
        <f t="shared" si="195"/>
        <v>0</v>
      </c>
      <c r="BC74" s="226">
        <f t="shared" si="196"/>
        <v>0</v>
      </c>
      <c r="BD74" s="249" t="b">
        <f t="shared" si="197"/>
        <v>0</v>
      </c>
      <c r="BE74" s="249">
        <f t="shared" si="86"/>
        <v>0</v>
      </c>
      <c r="BF74" s="236">
        <f t="shared" si="87"/>
        <v>0</v>
      </c>
      <c r="BG74" s="80"/>
      <c r="BH74" s="80"/>
      <c r="BI74" s="80"/>
      <c r="BN74" s="82"/>
      <c r="BO74" s="82"/>
      <c r="BP74" s="82"/>
      <c r="BQ74" s="82"/>
      <c r="BR74" s="82"/>
      <c r="BS74" s="82"/>
      <c r="BU74" s="131"/>
      <c r="BV74" s="131"/>
    </row>
    <row r="75" spans="1:74" ht="12.75" customHeight="1">
      <c r="A75" s="56"/>
      <c r="B75" s="93"/>
      <c r="C75" s="40" t="str">
        <f t="shared" si="88"/>
        <v/>
      </c>
      <c r="D75" s="55" t="str">
        <f t="shared" si="201"/>
        <v/>
      </c>
      <c r="E75" s="102" t="str">
        <f t="shared" si="198"/>
        <v/>
      </c>
      <c r="F75" s="103" t="str">
        <f t="shared" si="199"/>
        <v/>
      </c>
      <c r="G75" s="102" t="str">
        <f t="shared" si="200"/>
        <v/>
      </c>
      <c r="H75" s="189" t="str">
        <f t="shared" si="106"/>
        <v/>
      </c>
      <c r="I75" s="190"/>
      <c r="J75" s="104"/>
      <c r="K75" s="104"/>
      <c r="L75" s="105" t="str">
        <f t="shared" si="92"/>
        <v/>
      </c>
      <c r="M75" s="104"/>
      <c r="N75" s="104"/>
      <c r="O75" s="107" t="str">
        <f t="shared" si="93"/>
        <v/>
      </c>
      <c r="P75" s="53"/>
      <c r="Q75" s="254"/>
      <c r="R75" s="238">
        <f t="shared" si="175"/>
        <v>0</v>
      </c>
      <c r="S75" s="44">
        <f t="shared" si="176"/>
        <v>0</v>
      </c>
      <c r="T75" s="44">
        <f t="shared" si="177"/>
        <v>1900</v>
      </c>
      <c r="U75" s="44">
        <f t="shared" si="178"/>
        <v>0</v>
      </c>
      <c r="V75" s="44">
        <f t="shared" si="179"/>
        <v>0</v>
      </c>
      <c r="W75" s="44">
        <f t="shared" si="95"/>
        <v>0</v>
      </c>
      <c r="X75" s="236">
        <f t="shared" si="180"/>
        <v>1</v>
      </c>
      <c r="Y75" s="236">
        <f t="shared" si="181"/>
        <v>0</v>
      </c>
      <c r="Z75" s="236">
        <f t="shared" si="182"/>
        <v>0</v>
      </c>
      <c r="AA75" s="236">
        <f t="shared" si="183"/>
        <v>0</v>
      </c>
      <c r="AB75" s="236">
        <f t="shared" si="184"/>
        <v>0</v>
      </c>
      <c r="AC75" s="251">
        <f>PMT(U75/R24*(AB75),1,-AQ74,AQ74)</f>
        <v>0</v>
      </c>
      <c r="AD75" s="251">
        <f t="shared" si="185"/>
        <v>0</v>
      </c>
      <c r="AE75" s="251">
        <f t="shared" si="186"/>
        <v>0</v>
      </c>
      <c r="AF75" s="251">
        <f t="shared" si="187"/>
        <v>0</v>
      </c>
      <c r="AG75" s="251">
        <f t="shared" si="188"/>
        <v>0</v>
      </c>
      <c r="AH75" s="252">
        <f t="shared" si="140"/>
        <v>0</v>
      </c>
      <c r="AI75" s="252">
        <f t="shared" si="141"/>
        <v>1</v>
      </c>
      <c r="AJ75" s="236">
        <f t="shared" si="142"/>
        <v>0</v>
      </c>
      <c r="AK75" s="249">
        <f t="shared" si="99"/>
        <v>0</v>
      </c>
      <c r="AL75" s="236">
        <f t="shared" si="189"/>
        <v>0</v>
      </c>
      <c r="AM75" s="249">
        <f t="shared" si="100"/>
        <v>0</v>
      </c>
      <c r="AN75" s="249">
        <f t="shared" si="143"/>
        <v>0</v>
      </c>
      <c r="AO75" s="249">
        <f t="shared" si="144"/>
        <v>0</v>
      </c>
      <c r="AP75" s="249">
        <f t="shared" si="145"/>
        <v>0</v>
      </c>
      <c r="AQ75" s="251">
        <f t="shared" si="146"/>
        <v>0</v>
      </c>
      <c r="AR75" s="243">
        <f t="shared" si="101"/>
        <v>0</v>
      </c>
      <c r="AS75" s="243">
        <f t="shared" si="85"/>
        <v>0</v>
      </c>
      <c r="AT75" s="249">
        <f t="shared" si="173"/>
        <v>0</v>
      </c>
      <c r="AU75" s="249">
        <f t="shared" si="103"/>
        <v>0</v>
      </c>
      <c r="AV75" s="44">
        <f t="shared" si="190"/>
        <v>1</v>
      </c>
      <c r="AW75" s="44">
        <f t="shared" si="191"/>
        <v>0</v>
      </c>
      <c r="AX75" s="249" t="e">
        <f t="shared" si="104"/>
        <v>#VALUE!</v>
      </c>
      <c r="AY75" s="249" t="e">
        <f t="shared" si="192"/>
        <v>#VALUE!</v>
      </c>
      <c r="AZ75" s="243" t="e">
        <f t="shared" si="193"/>
        <v>#VALUE!</v>
      </c>
      <c r="BA75" s="253">
        <f t="shared" si="194"/>
        <v>0</v>
      </c>
      <c r="BB75" s="253">
        <f t="shared" si="195"/>
        <v>0</v>
      </c>
      <c r="BC75" s="226">
        <f t="shared" si="196"/>
        <v>0</v>
      </c>
      <c r="BD75" s="249" t="b">
        <f t="shared" si="197"/>
        <v>0</v>
      </c>
      <c r="BE75" s="249">
        <f t="shared" si="86"/>
        <v>0</v>
      </c>
      <c r="BF75" s="236">
        <f t="shared" si="87"/>
        <v>0</v>
      </c>
      <c r="BG75" s="80"/>
      <c r="BH75" s="80"/>
      <c r="BI75" s="80"/>
      <c r="BN75" s="82"/>
      <c r="BO75" s="82"/>
      <c r="BP75" s="82"/>
      <c r="BQ75" s="82"/>
      <c r="BR75" s="82"/>
      <c r="BS75" s="82"/>
      <c r="BU75" s="131"/>
      <c r="BV75" s="131"/>
    </row>
    <row r="76" spans="1:74" ht="12.75" customHeight="1">
      <c r="A76" s="56"/>
      <c r="B76" s="93"/>
      <c r="C76" s="40" t="str">
        <f t="shared" si="88"/>
        <v/>
      </c>
      <c r="D76" s="55" t="str">
        <f t="shared" si="201"/>
        <v/>
      </c>
      <c r="E76" s="102" t="str">
        <f t="shared" si="198"/>
        <v/>
      </c>
      <c r="F76" s="103" t="str">
        <f t="shared" si="199"/>
        <v/>
      </c>
      <c r="G76" s="102" t="str">
        <f t="shared" si="200"/>
        <v/>
      </c>
      <c r="H76" s="189" t="str">
        <f t="shared" si="106"/>
        <v/>
      </c>
      <c r="I76" s="190"/>
      <c r="J76" s="104"/>
      <c r="K76" s="104"/>
      <c r="L76" s="105" t="str">
        <f t="shared" si="92"/>
        <v/>
      </c>
      <c r="M76" s="104"/>
      <c r="N76" s="104"/>
      <c r="O76" s="107" t="str">
        <f t="shared" si="93"/>
        <v/>
      </c>
      <c r="P76" s="53"/>
      <c r="Q76" s="254"/>
      <c r="R76" s="238">
        <f t="shared" si="175"/>
        <v>0</v>
      </c>
      <c r="S76" s="44">
        <f t="shared" si="176"/>
        <v>0</v>
      </c>
      <c r="T76" s="44">
        <f t="shared" si="177"/>
        <v>1900</v>
      </c>
      <c r="U76" s="44">
        <f t="shared" si="178"/>
        <v>0</v>
      </c>
      <c r="V76" s="44">
        <f t="shared" si="179"/>
        <v>0</v>
      </c>
      <c r="W76" s="44">
        <f t="shared" si="95"/>
        <v>0</v>
      </c>
      <c r="X76" s="236">
        <f t="shared" si="180"/>
        <v>1</v>
      </c>
      <c r="Y76" s="236">
        <f t="shared" si="181"/>
        <v>0</v>
      </c>
      <c r="Z76" s="236">
        <f t="shared" si="182"/>
        <v>0</v>
      </c>
      <c r="AA76" s="236">
        <f t="shared" si="183"/>
        <v>0</v>
      </c>
      <c r="AB76" s="236">
        <f t="shared" si="184"/>
        <v>0</v>
      </c>
      <c r="AC76" s="251">
        <f>PMT(U76/R24*(AB76),1,-AQ75,AQ75)</f>
        <v>0</v>
      </c>
      <c r="AD76" s="251">
        <f t="shared" si="185"/>
        <v>0</v>
      </c>
      <c r="AE76" s="251">
        <f t="shared" si="186"/>
        <v>0</v>
      </c>
      <c r="AF76" s="251">
        <f t="shared" si="187"/>
        <v>0</v>
      </c>
      <c r="AG76" s="251">
        <f t="shared" si="188"/>
        <v>0</v>
      </c>
      <c r="AH76" s="252">
        <f t="shared" si="140"/>
        <v>0</v>
      </c>
      <c r="AI76" s="252">
        <f t="shared" si="141"/>
        <v>1</v>
      </c>
      <c r="AJ76" s="236">
        <f t="shared" si="142"/>
        <v>0</v>
      </c>
      <c r="AK76" s="249">
        <f t="shared" si="99"/>
        <v>0</v>
      </c>
      <c r="AL76" s="236">
        <f t="shared" si="189"/>
        <v>0</v>
      </c>
      <c r="AM76" s="249">
        <f t="shared" si="100"/>
        <v>0</v>
      </c>
      <c r="AN76" s="249">
        <f t="shared" si="143"/>
        <v>0</v>
      </c>
      <c r="AO76" s="249">
        <f t="shared" si="144"/>
        <v>0</v>
      </c>
      <c r="AP76" s="249">
        <f t="shared" si="145"/>
        <v>0</v>
      </c>
      <c r="AQ76" s="251">
        <f t="shared" si="146"/>
        <v>0</v>
      </c>
      <c r="AR76" s="243">
        <f t="shared" si="101"/>
        <v>0</v>
      </c>
      <c r="AS76" s="243">
        <f t="shared" si="85"/>
        <v>0</v>
      </c>
      <c r="AT76" s="249">
        <f t="shared" si="173"/>
        <v>0</v>
      </c>
      <c r="AU76" s="249">
        <f t="shared" si="103"/>
        <v>0</v>
      </c>
      <c r="AV76" s="44">
        <f t="shared" si="190"/>
        <v>1</v>
      </c>
      <c r="AW76" s="44">
        <f t="shared" si="191"/>
        <v>0</v>
      </c>
      <c r="AX76" s="249" t="e">
        <f t="shared" si="104"/>
        <v>#VALUE!</v>
      </c>
      <c r="AY76" s="249" t="e">
        <f t="shared" si="192"/>
        <v>#VALUE!</v>
      </c>
      <c r="AZ76" s="243" t="e">
        <f t="shared" si="193"/>
        <v>#VALUE!</v>
      </c>
      <c r="BA76" s="253">
        <f t="shared" si="194"/>
        <v>0</v>
      </c>
      <c r="BB76" s="253">
        <f t="shared" si="195"/>
        <v>0</v>
      </c>
      <c r="BC76" s="226">
        <f t="shared" si="196"/>
        <v>0</v>
      </c>
      <c r="BD76" s="249" t="b">
        <f t="shared" si="197"/>
        <v>0</v>
      </c>
      <c r="BE76" s="249">
        <f t="shared" si="86"/>
        <v>0</v>
      </c>
      <c r="BF76" s="236">
        <f t="shared" si="87"/>
        <v>0</v>
      </c>
      <c r="BG76" s="80"/>
      <c r="BH76" s="80"/>
      <c r="BI76" s="80"/>
      <c r="BN76" s="82"/>
      <c r="BO76" s="82"/>
      <c r="BP76" s="82"/>
      <c r="BQ76" s="82"/>
      <c r="BR76" s="82"/>
      <c r="BS76" s="82"/>
      <c r="BU76" s="131"/>
      <c r="BV76" s="131"/>
    </row>
    <row r="77" spans="1:74" ht="12.75" customHeight="1">
      <c r="A77" s="56"/>
      <c r="B77" s="93"/>
      <c r="C77" s="40" t="str">
        <f t="shared" si="88"/>
        <v/>
      </c>
      <c r="D77" s="55" t="str">
        <f t="shared" si="201"/>
        <v/>
      </c>
      <c r="E77" s="102" t="str">
        <f t="shared" si="198"/>
        <v/>
      </c>
      <c r="F77" s="103" t="str">
        <f t="shared" si="199"/>
        <v/>
      </c>
      <c r="G77" s="102" t="str">
        <f t="shared" si="200"/>
        <v/>
      </c>
      <c r="H77" s="189" t="str">
        <f t="shared" si="106"/>
        <v/>
      </c>
      <c r="I77" s="190"/>
      <c r="J77" s="104"/>
      <c r="K77" s="104"/>
      <c r="L77" s="105" t="str">
        <f t="shared" si="92"/>
        <v/>
      </c>
      <c r="M77" s="104"/>
      <c r="N77" s="104"/>
      <c r="O77" s="107" t="str">
        <f t="shared" si="93"/>
        <v/>
      </c>
      <c r="P77" s="53"/>
      <c r="Q77" s="254"/>
      <c r="R77" s="238">
        <f t="shared" si="175"/>
        <v>0</v>
      </c>
      <c r="S77" s="44">
        <f t="shared" si="176"/>
        <v>0</v>
      </c>
      <c r="T77" s="44">
        <f t="shared" si="177"/>
        <v>1900</v>
      </c>
      <c r="U77" s="44">
        <f t="shared" si="178"/>
        <v>0</v>
      </c>
      <c r="V77" s="44">
        <f t="shared" si="179"/>
        <v>0</v>
      </c>
      <c r="W77" s="44">
        <f t="shared" si="95"/>
        <v>0</v>
      </c>
      <c r="X77" s="236">
        <f t="shared" si="180"/>
        <v>1</v>
      </c>
      <c r="Y77" s="236">
        <f t="shared" si="181"/>
        <v>0</v>
      </c>
      <c r="Z77" s="236">
        <f t="shared" si="182"/>
        <v>0</v>
      </c>
      <c r="AA77" s="236">
        <f t="shared" si="183"/>
        <v>0</v>
      </c>
      <c r="AB77" s="236">
        <f t="shared" si="184"/>
        <v>0</v>
      </c>
      <c r="AC77" s="251">
        <f>PMT(U77/R24*(AB77),1,-AQ76,AQ76)</f>
        <v>0</v>
      </c>
      <c r="AD77" s="251">
        <f t="shared" si="185"/>
        <v>0</v>
      </c>
      <c r="AE77" s="251">
        <f t="shared" si="186"/>
        <v>0</v>
      </c>
      <c r="AF77" s="251">
        <f t="shared" si="187"/>
        <v>0</v>
      </c>
      <c r="AG77" s="251">
        <f t="shared" si="188"/>
        <v>0</v>
      </c>
      <c r="AH77" s="252">
        <f t="shared" si="140"/>
        <v>0</v>
      </c>
      <c r="AI77" s="252">
        <f t="shared" si="141"/>
        <v>1</v>
      </c>
      <c r="AJ77" s="236">
        <f t="shared" si="142"/>
        <v>0</v>
      </c>
      <c r="AK77" s="249">
        <f t="shared" si="99"/>
        <v>0</v>
      </c>
      <c r="AL77" s="236">
        <f t="shared" si="189"/>
        <v>0</v>
      </c>
      <c r="AM77" s="249">
        <f t="shared" si="100"/>
        <v>0</v>
      </c>
      <c r="AN77" s="249">
        <f t="shared" si="143"/>
        <v>0</v>
      </c>
      <c r="AO77" s="249">
        <f t="shared" si="144"/>
        <v>0</v>
      </c>
      <c r="AP77" s="249">
        <f t="shared" si="145"/>
        <v>0</v>
      </c>
      <c r="AQ77" s="251">
        <f t="shared" si="146"/>
        <v>0</v>
      </c>
      <c r="AR77" s="243">
        <f t="shared" si="101"/>
        <v>0</v>
      </c>
      <c r="AS77" s="243">
        <f t="shared" si="85"/>
        <v>0</v>
      </c>
      <c r="AT77" s="249">
        <f t="shared" si="173"/>
        <v>0</v>
      </c>
      <c r="AU77" s="249">
        <f t="shared" si="103"/>
        <v>0</v>
      </c>
      <c r="AV77" s="44">
        <f t="shared" si="190"/>
        <v>1</v>
      </c>
      <c r="AW77" s="44">
        <f t="shared" si="191"/>
        <v>0</v>
      </c>
      <c r="AX77" s="249" t="e">
        <f t="shared" si="104"/>
        <v>#VALUE!</v>
      </c>
      <c r="AY77" s="249" t="e">
        <f t="shared" si="192"/>
        <v>#VALUE!</v>
      </c>
      <c r="AZ77" s="243" t="e">
        <f t="shared" si="193"/>
        <v>#VALUE!</v>
      </c>
      <c r="BA77" s="253">
        <f t="shared" si="194"/>
        <v>0</v>
      </c>
      <c r="BB77" s="253">
        <f t="shared" si="195"/>
        <v>0</v>
      </c>
      <c r="BC77" s="226">
        <f t="shared" si="196"/>
        <v>0</v>
      </c>
      <c r="BD77" s="249" t="b">
        <f t="shared" si="197"/>
        <v>0</v>
      </c>
      <c r="BE77" s="249">
        <f t="shared" si="86"/>
        <v>0</v>
      </c>
      <c r="BF77" s="236">
        <f t="shared" si="87"/>
        <v>0</v>
      </c>
      <c r="BG77" s="80"/>
      <c r="BH77" s="80"/>
      <c r="BI77" s="80"/>
      <c r="BN77" s="82"/>
      <c r="BO77" s="82"/>
      <c r="BP77" s="82"/>
      <c r="BQ77" s="82"/>
      <c r="BR77" s="82"/>
      <c r="BS77" s="82"/>
      <c r="BU77" s="131"/>
      <c r="BV77" s="131"/>
    </row>
    <row r="78" spans="1:74" ht="12.75" customHeight="1">
      <c r="A78" s="56"/>
      <c r="B78" s="93"/>
      <c r="C78" s="40" t="str">
        <f t="shared" si="88"/>
        <v/>
      </c>
      <c r="D78" s="55" t="str">
        <f t="shared" si="201"/>
        <v/>
      </c>
      <c r="E78" s="102" t="str">
        <f t="shared" si="198"/>
        <v/>
      </c>
      <c r="F78" s="103" t="str">
        <f t="shared" si="199"/>
        <v/>
      </c>
      <c r="G78" s="102" t="str">
        <f t="shared" si="200"/>
        <v/>
      </c>
      <c r="H78" s="189" t="str">
        <f t="shared" si="106"/>
        <v/>
      </c>
      <c r="I78" s="190"/>
      <c r="J78" s="104"/>
      <c r="K78" s="104"/>
      <c r="L78" s="105" t="str">
        <f t="shared" si="92"/>
        <v/>
      </c>
      <c r="M78" s="104"/>
      <c r="N78" s="104"/>
      <c r="O78" s="107" t="str">
        <f t="shared" si="93"/>
        <v/>
      </c>
      <c r="P78" s="53"/>
      <c r="Q78" s="254"/>
      <c r="R78" s="238">
        <f t="shared" si="175"/>
        <v>0</v>
      </c>
      <c r="S78" s="44">
        <f t="shared" si="176"/>
        <v>0</v>
      </c>
      <c r="T78" s="44">
        <f t="shared" si="177"/>
        <v>1900</v>
      </c>
      <c r="U78" s="44">
        <f t="shared" si="178"/>
        <v>0</v>
      </c>
      <c r="V78" s="44">
        <f t="shared" si="179"/>
        <v>0</v>
      </c>
      <c r="W78" s="44">
        <f t="shared" si="95"/>
        <v>0</v>
      </c>
      <c r="X78" s="236">
        <f t="shared" si="180"/>
        <v>1</v>
      </c>
      <c r="Y78" s="236">
        <f t="shared" si="181"/>
        <v>0</v>
      </c>
      <c r="Z78" s="236">
        <f t="shared" si="182"/>
        <v>0</v>
      </c>
      <c r="AA78" s="236">
        <f t="shared" si="183"/>
        <v>0</v>
      </c>
      <c r="AB78" s="236">
        <f t="shared" si="184"/>
        <v>0</v>
      </c>
      <c r="AC78" s="251">
        <f>PMT(U78/R24*(AB78),1,-AQ77,AQ77)</f>
        <v>0</v>
      </c>
      <c r="AD78" s="251">
        <f t="shared" si="185"/>
        <v>0</v>
      </c>
      <c r="AE78" s="251">
        <f t="shared" si="186"/>
        <v>0</v>
      </c>
      <c r="AF78" s="251">
        <f t="shared" si="187"/>
        <v>0</v>
      </c>
      <c r="AG78" s="251">
        <f t="shared" si="188"/>
        <v>0</v>
      </c>
      <c r="AH78" s="252">
        <f t="shared" si="140"/>
        <v>0</v>
      </c>
      <c r="AI78" s="252">
        <f t="shared" si="141"/>
        <v>1</v>
      </c>
      <c r="AJ78" s="236">
        <f t="shared" si="142"/>
        <v>0</v>
      </c>
      <c r="AK78" s="249">
        <f t="shared" si="99"/>
        <v>0</v>
      </c>
      <c r="AL78" s="236">
        <f t="shared" si="189"/>
        <v>0</v>
      </c>
      <c r="AM78" s="249">
        <f t="shared" si="100"/>
        <v>0</v>
      </c>
      <c r="AN78" s="249">
        <f t="shared" si="143"/>
        <v>0</v>
      </c>
      <c r="AO78" s="249">
        <f t="shared" si="144"/>
        <v>0</v>
      </c>
      <c r="AP78" s="249">
        <f t="shared" si="145"/>
        <v>0</v>
      </c>
      <c r="AQ78" s="251">
        <f t="shared" si="146"/>
        <v>0</v>
      </c>
      <c r="AR78" s="243">
        <f t="shared" si="101"/>
        <v>0</v>
      </c>
      <c r="AS78" s="243">
        <f t="shared" si="85"/>
        <v>0</v>
      </c>
      <c r="AT78" s="249">
        <f t="shared" si="173"/>
        <v>0</v>
      </c>
      <c r="AU78" s="249">
        <f t="shared" si="103"/>
        <v>0</v>
      </c>
      <c r="AV78" s="44">
        <f t="shared" si="190"/>
        <v>1</v>
      </c>
      <c r="AW78" s="44">
        <f t="shared" si="191"/>
        <v>0</v>
      </c>
      <c r="AX78" s="249" t="e">
        <f t="shared" si="104"/>
        <v>#VALUE!</v>
      </c>
      <c r="AY78" s="249" t="e">
        <f t="shared" si="192"/>
        <v>#VALUE!</v>
      </c>
      <c r="AZ78" s="243" t="e">
        <f t="shared" si="193"/>
        <v>#VALUE!</v>
      </c>
      <c r="BA78" s="253">
        <f t="shared" si="194"/>
        <v>0</v>
      </c>
      <c r="BB78" s="253">
        <f t="shared" si="195"/>
        <v>0</v>
      </c>
      <c r="BC78" s="226">
        <f t="shared" si="196"/>
        <v>0</v>
      </c>
      <c r="BD78" s="249" t="b">
        <f t="shared" si="197"/>
        <v>0</v>
      </c>
      <c r="BE78" s="249">
        <f t="shared" si="86"/>
        <v>0</v>
      </c>
      <c r="BF78" s="236">
        <f t="shared" si="87"/>
        <v>0</v>
      </c>
      <c r="BG78" s="80"/>
      <c r="BH78" s="80"/>
      <c r="BI78" s="80"/>
      <c r="BN78" s="82"/>
      <c r="BO78" s="82"/>
      <c r="BP78" s="82"/>
      <c r="BQ78" s="82"/>
      <c r="BR78" s="82"/>
      <c r="BS78" s="82"/>
      <c r="BU78" s="131"/>
      <c r="BV78" s="131"/>
    </row>
    <row r="79" spans="1:74" ht="12.75" customHeight="1">
      <c r="A79" s="56"/>
      <c r="B79" s="93"/>
      <c r="C79" s="40" t="str">
        <f t="shared" si="88"/>
        <v/>
      </c>
      <c r="D79" s="55" t="str">
        <f t="shared" si="201"/>
        <v/>
      </c>
      <c r="E79" s="102" t="str">
        <f t="shared" si="198"/>
        <v/>
      </c>
      <c r="F79" s="103" t="str">
        <f t="shared" si="199"/>
        <v/>
      </c>
      <c r="G79" s="102" t="str">
        <f t="shared" si="200"/>
        <v/>
      </c>
      <c r="H79" s="189" t="str">
        <f t="shared" si="106"/>
        <v/>
      </c>
      <c r="I79" s="190"/>
      <c r="J79" s="104"/>
      <c r="K79" s="104"/>
      <c r="L79" s="105" t="str">
        <f t="shared" si="92"/>
        <v/>
      </c>
      <c r="M79" s="104"/>
      <c r="N79" s="104"/>
      <c r="O79" s="107" t="str">
        <f t="shared" si="93"/>
        <v/>
      </c>
      <c r="P79" s="53"/>
      <c r="Q79" s="254"/>
      <c r="R79" s="238">
        <f t="shared" si="175"/>
        <v>0</v>
      </c>
      <c r="S79" s="44">
        <f t="shared" si="176"/>
        <v>0</v>
      </c>
      <c r="T79" s="44">
        <f t="shared" si="177"/>
        <v>1900</v>
      </c>
      <c r="U79" s="44">
        <f t="shared" si="178"/>
        <v>0</v>
      </c>
      <c r="V79" s="44">
        <f t="shared" si="179"/>
        <v>0</v>
      </c>
      <c r="W79" s="44">
        <f t="shared" si="95"/>
        <v>0</v>
      </c>
      <c r="X79" s="236">
        <f t="shared" si="180"/>
        <v>1</v>
      </c>
      <c r="Y79" s="236">
        <f t="shared" si="181"/>
        <v>0</v>
      </c>
      <c r="Z79" s="236">
        <f t="shared" si="182"/>
        <v>0</v>
      </c>
      <c r="AA79" s="236">
        <f t="shared" si="183"/>
        <v>0</v>
      </c>
      <c r="AB79" s="236">
        <f t="shared" si="184"/>
        <v>0</v>
      </c>
      <c r="AC79" s="251">
        <f>PMT(U79/R24*(AB79),1,-AQ78,AQ78)</f>
        <v>0</v>
      </c>
      <c r="AD79" s="251">
        <f t="shared" si="185"/>
        <v>0</v>
      </c>
      <c r="AE79" s="251">
        <f t="shared" si="186"/>
        <v>0</v>
      </c>
      <c r="AF79" s="251">
        <f t="shared" si="187"/>
        <v>0</v>
      </c>
      <c r="AG79" s="251">
        <f t="shared" si="188"/>
        <v>0</v>
      </c>
      <c r="AH79" s="252">
        <f t="shared" si="140"/>
        <v>0</v>
      </c>
      <c r="AI79" s="252">
        <f t="shared" si="141"/>
        <v>1</v>
      </c>
      <c r="AJ79" s="236">
        <f t="shared" si="142"/>
        <v>0</v>
      </c>
      <c r="AK79" s="249">
        <f t="shared" si="99"/>
        <v>0</v>
      </c>
      <c r="AL79" s="236">
        <f t="shared" si="189"/>
        <v>0</v>
      </c>
      <c r="AM79" s="249">
        <f t="shared" si="100"/>
        <v>0</v>
      </c>
      <c r="AN79" s="249">
        <f t="shared" si="143"/>
        <v>0</v>
      </c>
      <c r="AO79" s="249">
        <f t="shared" si="144"/>
        <v>0</v>
      </c>
      <c r="AP79" s="249">
        <f t="shared" si="145"/>
        <v>0</v>
      </c>
      <c r="AQ79" s="251">
        <f t="shared" si="146"/>
        <v>0</v>
      </c>
      <c r="AR79" s="243">
        <f t="shared" si="101"/>
        <v>0</v>
      </c>
      <c r="AS79" s="243">
        <f t="shared" si="85"/>
        <v>0</v>
      </c>
      <c r="AT79" s="249">
        <f t="shared" si="173"/>
        <v>0</v>
      </c>
      <c r="AU79" s="249">
        <f t="shared" si="103"/>
        <v>0</v>
      </c>
      <c r="AV79" s="44">
        <f t="shared" si="190"/>
        <v>1</v>
      </c>
      <c r="AW79" s="44">
        <f t="shared" si="191"/>
        <v>0</v>
      </c>
      <c r="AX79" s="249" t="e">
        <f t="shared" si="104"/>
        <v>#VALUE!</v>
      </c>
      <c r="AY79" s="249" t="e">
        <f t="shared" si="192"/>
        <v>#VALUE!</v>
      </c>
      <c r="AZ79" s="243" t="e">
        <f t="shared" si="193"/>
        <v>#VALUE!</v>
      </c>
      <c r="BA79" s="253">
        <f t="shared" si="194"/>
        <v>0</v>
      </c>
      <c r="BB79" s="253">
        <f t="shared" si="195"/>
        <v>0</v>
      </c>
      <c r="BC79" s="226">
        <f t="shared" si="196"/>
        <v>0</v>
      </c>
      <c r="BD79" s="249" t="b">
        <f t="shared" si="197"/>
        <v>0</v>
      </c>
      <c r="BE79" s="249">
        <f t="shared" si="86"/>
        <v>0</v>
      </c>
      <c r="BF79" s="236">
        <f t="shared" si="87"/>
        <v>0</v>
      </c>
      <c r="BG79" s="80"/>
      <c r="BH79" s="80"/>
      <c r="BI79" s="80"/>
      <c r="BN79" s="82"/>
      <c r="BO79" s="82"/>
      <c r="BP79" s="82"/>
      <c r="BQ79" s="82"/>
      <c r="BR79" s="82"/>
      <c r="BS79" s="82"/>
      <c r="BU79" s="131"/>
      <c r="BV79" s="131"/>
    </row>
    <row r="80" spans="1:74" ht="12.75" customHeight="1">
      <c r="A80" s="56"/>
      <c r="B80" s="93"/>
      <c r="C80" s="40" t="str">
        <f t="shared" si="88"/>
        <v/>
      </c>
      <c r="D80" s="55" t="str">
        <f t="shared" si="201"/>
        <v/>
      </c>
      <c r="E80" s="102" t="str">
        <f t="shared" si="198"/>
        <v/>
      </c>
      <c r="F80" s="103" t="str">
        <f t="shared" si="199"/>
        <v/>
      </c>
      <c r="G80" s="102" t="str">
        <f t="shared" si="200"/>
        <v/>
      </c>
      <c r="H80" s="189" t="str">
        <f t="shared" si="106"/>
        <v/>
      </c>
      <c r="I80" s="190"/>
      <c r="J80" s="104"/>
      <c r="K80" s="104"/>
      <c r="L80" s="105" t="str">
        <f t="shared" si="92"/>
        <v/>
      </c>
      <c r="M80" s="104"/>
      <c r="N80" s="104"/>
      <c r="O80" s="107" t="str">
        <f t="shared" si="93"/>
        <v/>
      </c>
      <c r="P80" s="53"/>
      <c r="Q80" s="254"/>
      <c r="R80" s="238">
        <f t="shared" si="175"/>
        <v>0</v>
      </c>
      <c r="S80" s="44">
        <f t="shared" si="176"/>
        <v>0</v>
      </c>
      <c r="T80" s="44">
        <f t="shared" si="177"/>
        <v>1900</v>
      </c>
      <c r="U80" s="44">
        <f t="shared" si="178"/>
        <v>0</v>
      </c>
      <c r="V80" s="44">
        <f t="shared" si="179"/>
        <v>0</v>
      </c>
      <c r="W80" s="44">
        <f t="shared" si="95"/>
        <v>0</v>
      </c>
      <c r="X80" s="236">
        <f t="shared" si="180"/>
        <v>1</v>
      </c>
      <c r="Y80" s="236">
        <f t="shared" si="181"/>
        <v>0</v>
      </c>
      <c r="Z80" s="236">
        <f t="shared" si="182"/>
        <v>0</v>
      </c>
      <c r="AA80" s="236">
        <f t="shared" si="183"/>
        <v>0</v>
      </c>
      <c r="AB80" s="236">
        <f t="shared" si="184"/>
        <v>0</v>
      </c>
      <c r="AC80" s="251">
        <f>PMT(U80/R24*(AB80),1,-AQ79,AQ79)</f>
        <v>0</v>
      </c>
      <c r="AD80" s="251">
        <f t="shared" si="185"/>
        <v>0</v>
      </c>
      <c r="AE80" s="251">
        <f t="shared" si="186"/>
        <v>0</v>
      </c>
      <c r="AF80" s="251">
        <f t="shared" si="187"/>
        <v>0</v>
      </c>
      <c r="AG80" s="251">
        <f t="shared" si="188"/>
        <v>0</v>
      </c>
      <c r="AH80" s="252">
        <f t="shared" si="140"/>
        <v>0</v>
      </c>
      <c r="AI80" s="252">
        <f t="shared" si="141"/>
        <v>1</v>
      </c>
      <c r="AJ80" s="236">
        <f t="shared" si="142"/>
        <v>0</v>
      </c>
      <c r="AK80" s="249">
        <f t="shared" si="99"/>
        <v>0</v>
      </c>
      <c r="AL80" s="236">
        <f t="shared" si="189"/>
        <v>0</v>
      </c>
      <c r="AM80" s="249">
        <f t="shared" si="100"/>
        <v>0</v>
      </c>
      <c r="AN80" s="249">
        <f t="shared" si="143"/>
        <v>0</v>
      </c>
      <c r="AO80" s="249">
        <f t="shared" si="144"/>
        <v>0</v>
      </c>
      <c r="AP80" s="249">
        <f t="shared" si="145"/>
        <v>0</v>
      </c>
      <c r="AQ80" s="251">
        <f t="shared" si="146"/>
        <v>0</v>
      </c>
      <c r="AR80" s="243">
        <f t="shared" si="101"/>
        <v>0</v>
      </c>
      <c r="AS80" s="243">
        <f t="shared" si="85"/>
        <v>0</v>
      </c>
      <c r="AT80" s="249">
        <f t="shared" si="173"/>
        <v>0</v>
      </c>
      <c r="AU80" s="249">
        <f t="shared" si="103"/>
        <v>0</v>
      </c>
      <c r="AV80" s="44">
        <f t="shared" si="190"/>
        <v>1</v>
      </c>
      <c r="AW80" s="44">
        <f t="shared" si="191"/>
        <v>0</v>
      </c>
      <c r="AX80" s="249" t="e">
        <f t="shared" si="104"/>
        <v>#VALUE!</v>
      </c>
      <c r="AY80" s="249" t="e">
        <f t="shared" si="192"/>
        <v>#VALUE!</v>
      </c>
      <c r="AZ80" s="243" t="e">
        <f t="shared" si="193"/>
        <v>#VALUE!</v>
      </c>
      <c r="BA80" s="253">
        <f t="shared" si="194"/>
        <v>0</v>
      </c>
      <c r="BB80" s="253">
        <f t="shared" si="195"/>
        <v>0</v>
      </c>
      <c r="BC80" s="226">
        <f t="shared" si="196"/>
        <v>0</v>
      </c>
      <c r="BD80" s="249" t="b">
        <f t="shared" si="197"/>
        <v>0</v>
      </c>
      <c r="BE80" s="249">
        <f t="shared" si="86"/>
        <v>0</v>
      </c>
      <c r="BF80" s="236">
        <f t="shared" si="87"/>
        <v>0</v>
      </c>
      <c r="BG80" s="80"/>
      <c r="BH80" s="80"/>
      <c r="BI80" s="80"/>
      <c r="BN80" s="82"/>
      <c r="BO80" s="82"/>
      <c r="BP80" s="82"/>
      <c r="BQ80" s="82"/>
      <c r="BR80" s="82"/>
      <c r="BS80" s="82"/>
      <c r="BU80" s="131"/>
      <c r="BV80" s="131"/>
    </row>
    <row r="81" spans="1:74" ht="12.75" customHeight="1">
      <c r="A81" s="56"/>
      <c r="B81" s="93"/>
      <c r="C81" s="40" t="str">
        <f t="shared" si="88"/>
        <v/>
      </c>
      <c r="D81" s="55" t="str">
        <f t="shared" si="201"/>
        <v/>
      </c>
      <c r="E81" s="102" t="str">
        <f t="shared" si="198"/>
        <v/>
      </c>
      <c r="F81" s="103" t="str">
        <f t="shared" si="199"/>
        <v/>
      </c>
      <c r="G81" s="102" t="str">
        <f t="shared" si="200"/>
        <v/>
      </c>
      <c r="H81" s="189" t="str">
        <f t="shared" si="106"/>
        <v/>
      </c>
      <c r="I81" s="190"/>
      <c r="J81" s="104"/>
      <c r="K81" s="104"/>
      <c r="L81" s="105" t="str">
        <f t="shared" si="92"/>
        <v/>
      </c>
      <c r="M81" s="104"/>
      <c r="N81" s="104"/>
      <c r="O81" s="107" t="str">
        <f t="shared" si="93"/>
        <v/>
      </c>
      <c r="P81" s="53"/>
      <c r="Q81" s="254"/>
      <c r="R81" s="238">
        <f t="shared" si="175"/>
        <v>0</v>
      </c>
      <c r="S81" s="44">
        <f t="shared" si="176"/>
        <v>0</v>
      </c>
      <c r="T81" s="44">
        <f t="shared" si="177"/>
        <v>1900</v>
      </c>
      <c r="U81" s="44">
        <f t="shared" si="178"/>
        <v>0</v>
      </c>
      <c r="V81" s="44">
        <f t="shared" si="179"/>
        <v>0</v>
      </c>
      <c r="W81" s="44">
        <f t="shared" si="95"/>
        <v>0</v>
      </c>
      <c r="X81" s="236">
        <f t="shared" si="180"/>
        <v>1</v>
      </c>
      <c r="Y81" s="236">
        <f t="shared" si="181"/>
        <v>0</v>
      </c>
      <c r="Z81" s="236">
        <f t="shared" si="182"/>
        <v>0</v>
      </c>
      <c r="AA81" s="236">
        <f t="shared" si="183"/>
        <v>0</v>
      </c>
      <c r="AB81" s="236">
        <f t="shared" si="184"/>
        <v>0</v>
      </c>
      <c r="AC81" s="251">
        <f>PMT(U81/R24*(AB81),1,-AQ80,AQ80)</f>
        <v>0</v>
      </c>
      <c r="AD81" s="251">
        <f t="shared" si="185"/>
        <v>0</v>
      </c>
      <c r="AE81" s="251">
        <f t="shared" si="186"/>
        <v>0</v>
      </c>
      <c r="AF81" s="251">
        <f t="shared" si="187"/>
        <v>0</v>
      </c>
      <c r="AG81" s="251">
        <f t="shared" si="188"/>
        <v>0</v>
      </c>
      <c r="AH81" s="252">
        <f t="shared" si="140"/>
        <v>0</v>
      </c>
      <c r="AI81" s="252">
        <f t="shared" si="141"/>
        <v>1</v>
      </c>
      <c r="AJ81" s="236">
        <f t="shared" si="142"/>
        <v>0</v>
      </c>
      <c r="AK81" s="249">
        <f t="shared" si="99"/>
        <v>0</v>
      </c>
      <c r="AL81" s="236">
        <f t="shared" si="189"/>
        <v>0</v>
      </c>
      <c r="AM81" s="249">
        <f t="shared" si="100"/>
        <v>0</v>
      </c>
      <c r="AN81" s="249">
        <f t="shared" si="143"/>
        <v>0</v>
      </c>
      <c r="AO81" s="249">
        <f t="shared" si="144"/>
        <v>0</v>
      </c>
      <c r="AP81" s="249">
        <f t="shared" si="145"/>
        <v>0</v>
      </c>
      <c r="AQ81" s="251">
        <f t="shared" si="146"/>
        <v>0</v>
      </c>
      <c r="AR81" s="243">
        <f t="shared" si="101"/>
        <v>0</v>
      </c>
      <c r="AS81" s="243">
        <f t="shared" si="85"/>
        <v>0</v>
      </c>
      <c r="AT81" s="249">
        <f t="shared" si="173"/>
        <v>0</v>
      </c>
      <c r="AU81" s="249">
        <f t="shared" si="103"/>
        <v>0</v>
      </c>
      <c r="AV81" s="44">
        <f t="shared" si="190"/>
        <v>1</v>
      </c>
      <c r="AW81" s="44">
        <f t="shared" si="191"/>
        <v>0</v>
      </c>
      <c r="AX81" s="249" t="e">
        <f t="shared" si="104"/>
        <v>#VALUE!</v>
      </c>
      <c r="AY81" s="249" t="e">
        <f t="shared" si="192"/>
        <v>#VALUE!</v>
      </c>
      <c r="AZ81" s="243" t="e">
        <f t="shared" si="193"/>
        <v>#VALUE!</v>
      </c>
      <c r="BA81" s="253">
        <f t="shared" si="194"/>
        <v>0</v>
      </c>
      <c r="BB81" s="253">
        <f t="shared" si="195"/>
        <v>0</v>
      </c>
      <c r="BC81" s="226">
        <f t="shared" si="196"/>
        <v>0</v>
      </c>
      <c r="BD81" s="249" t="b">
        <f t="shared" si="197"/>
        <v>0</v>
      </c>
      <c r="BE81" s="249">
        <f t="shared" si="86"/>
        <v>0</v>
      </c>
      <c r="BF81" s="236">
        <f t="shared" si="87"/>
        <v>0</v>
      </c>
      <c r="BG81" s="80"/>
      <c r="BH81" s="80"/>
      <c r="BI81" s="80"/>
      <c r="BN81" s="82"/>
      <c r="BO81" s="82"/>
      <c r="BP81" s="82"/>
      <c r="BQ81" s="82"/>
      <c r="BR81" s="82"/>
      <c r="BS81" s="82"/>
      <c r="BU81" s="131"/>
      <c r="BV81" s="131"/>
    </row>
    <row r="82" spans="1:74" ht="12.75" customHeight="1">
      <c r="A82" s="56"/>
      <c r="B82" s="93"/>
      <c r="C82" s="40" t="str">
        <f t="shared" si="88"/>
        <v/>
      </c>
      <c r="D82" s="55" t="str">
        <f t="shared" si="201"/>
        <v/>
      </c>
      <c r="E82" s="102" t="str">
        <f t="shared" si="198"/>
        <v/>
      </c>
      <c r="F82" s="103" t="str">
        <f t="shared" si="199"/>
        <v/>
      </c>
      <c r="G82" s="102" t="str">
        <f t="shared" si="200"/>
        <v/>
      </c>
      <c r="H82" s="189" t="str">
        <f t="shared" si="106"/>
        <v/>
      </c>
      <c r="I82" s="190"/>
      <c r="J82" s="104"/>
      <c r="K82" s="104"/>
      <c r="L82" s="105" t="str">
        <f t="shared" si="92"/>
        <v/>
      </c>
      <c r="M82" s="104"/>
      <c r="N82" s="104"/>
      <c r="O82" s="107" t="str">
        <f t="shared" si="93"/>
        <v/>
      </c>
      <c r="P82" s="53"/>
      <c r="Q82" s="254"/>
      <c r="R82" s="238">
        <f t="shared" si="175"/>
        <v>0</v>
      </c>
      <c r="S82" s="44">
        <f t="shared" si="176"/>
        <v>0</v>
      </c>
      <c r="T82" s="44">
        <f t="shared" si="177"/>
        <v>1900</v>
      </c>
      <c r="U82" s="44">
        <f t="shared" si="178"/>
        <v>0</v>
      </c>
      <c r="V82" s="44">
        <f t="shared" si="179"/>
        <v>0</v>
      </c>
      <c r="W82" s="44">
        <f t="shared" si="95"/>
        <v>0</v>
      </c>
      <c r="X82" s="236">
        <f t="shared" si="180"/>
        <v>1</v>
      </c>
      <c r="Y82" s="236">
        <f t="shared" si="181"/>
        <v>0</v>
      </c>
      <c r="Z82" s="236">
        <f t="shared" si="182"/>
        <v>0</v>
      </c>
      <c r="AA82" s="236">
        <f t="shared" si="183"/>
        <v>0</v>
      </c>
      <c r="AB82" s="236">
        <f t="shared" si="184"/>
        <v>0</v>
      </c>
      <c r="AC82" s="251">
        <f>PMT(U82/R24*(AB82),1,-AQ81,AQ81)</f>
        <v>0</v>
      </c>
      <c r="AD82" s="251">
        <f t="shared" si="185"/>
        <v>0</v>
      </c>
      <c r="AE82" s="251">
        <f t="shared" si="186"/>
        <v>0</v>
      </c>
      <c r="AF82" s="251">
        <f t="shared" si="187"/>
        <v>0</v>
      </c>
      <c r="AG82" s="251">
        <f t="shared" si="188"/>
        <v>0</v>
      </c>
      <c r="AH82" s="252">
        <f t="shared" si="140"/>
        <v>0</v>
      </c>
      <c r="AI82" s="252">
        <f t="shared" si="141"/>
        <v>1</v>
      </c>
      <c r="AJ82" s="236">
        <f t="shared" si="142"/>
        <v>0</v>
      </c>
      <c r="AK82" s="249">
        <f t="shared" si="99"/>
        <v>0</v>
      </c>
      <c r="AL82" s="236">
        <f t="shared" si="189"/>
        <v>0</v>
      </c>
      <c r="AM82" s="249">
        <f t="shared" si="100"/>
        <v>0</v>
      </c>
      <c r="AN82" s="249">
        <f t="shared" si="143"/>
        <v>0</v>
      </c>
      <c r="AO82" s="249">
        <f t="shared" si="144"/>
        <v>0</v>
      </c>
      <c r="AP82" s="249">
        <f t="shared" si="145"/>
        <v>0</v>
      </c>
      <c r="AQ82" s="251">
        <f t="shared" si="146"/>
        <v>0</v>
      </c>
      <c r="AR82" s="243">
        <f t="shared" si="101"/>
        <v>0</v>
      </c>
      <c r="AS82" s="243">
        <f t="shared" si="85"/>
        <v>0</v>
      </c>
      <c r="AT82" s="249">
        <f t="shared" si="173"/>
        <v>0</v>
      </c>
      <c r="AU82" s="249">
        <f t="shared" si="103"/>
        <v>0</v>
      </c>
      <c r="AV82" s="44">
        <f t="shared" si="190"/>
        <v>1</v>
      </c>
      <c r="AW82" s="44">
        <f t="shared" si="191"/>
        <v>0</v>
      </c>
      <c r="AX82" s="249" t="e">
        <f t="shared" si="104"/>
        <v>#VALUE!</v>
      </c>
      <c r="AY82" s="249" t="e">
        <f t="shared" si="192"/>
        <v>#VALUE!</v>
      </c>
      <c r="AZ82" s="243" t="e">
        <f t="shared" si="193"/>
        <v>#VALUE!</v>
      </c>
      <c r="BA82" s="253">
        <f t="shared" si="194"/>
        <v>0</v>
      </c>
      <c r="BB82" s="253">
        <f t="shared" si="195"/>
        <v>0</v>
      </c>
      <c r="BC82" s="226">
        <f t="shared" si="196"/>
        <v>0</v>
      </c>
      <c r="BD82" s="249" t="b">
        <f t="shared" si="197"/>
        <v>0</v>
      </c>
      <c r="BE82" s="249">
        <f t="shared" si="86"/>
        <v>0</v>
      </c>
      <c r="BF82" s="236">
        <f t="shared" si="87"/>
        <v>0</v>
      </c>
      <c r="BG82" s="80"/>
      <c r="BH82" s="80"/>
      <c r="BI82" s="80"/>
      <c r="BN82" s="82"/>
      <c r="BO82" s="82"/>
      <c r="BP82" s="82"/>
      <c r="BQ82" s="82"/>
      <c r="BR82" s="82"/>
      <c r="BS82" s="82"/>
      <c r="BU82" s="131"/>
      <c r="BV82" s="131"/>
    </row>
    <row r="83" spans="1:74" ht="12.75" customHeight="1">
      <c r="A83" s="56"/>
      <c r="B83" s="93"/>
      <c r="C83" s="40" t="str">
        <f t="shared" si="88"/>
        <v/>
      </c>
      <c r="D83" s="55" t="str">
        <f t="shared" si="201"/>
        <v/>
      </c>
      <c r="E83" s="102" t="str">
        <f t="shared" si="198"/>
        <v/>
      </c>
      <c r="F83" s="103" t="str">
        <f t="shared" si="199"/>
        <v/>
      </c>
      <c r="G83" s="102" t="str">
        <f t="shared" si="200"/>
        <v/>
      </c>
      <c r="H83" s="189" t="str">
        <f t="shared" si="106"/>
        <v/>
      </c>
      <c r="I83" s="190"/>
      <c r="J83" s="104"/>
      <c r="K83" s="104"/>
      <c r="L83" s="105" t="str">
        <f t="shared" si="92"/>
        <v/>
      </c>
      <c r="M83" s="104"/>
      <c r="N83" s="104"/>
      <c r="O83" s="107" t="str">
        <f t="shared" si="93"/>
        <v/>
      </c>
      <c r="P83" s="53"/>
      <c r="Q83" s="254"/>
      <c r="R83" s="238">
        <f t="shared" si="175"/>
        <v>0</v>
      </c>
      <c r="S83" s="44">
        <f t="shared" si="176"/>
        <v>0</v>
      </c>
      <c r="T83" s="44">
        <f t="shared" si="177"/>
        <v>1900</v>
      </c>
      <c r="U83" s="44">
        <f t="shared" si="178"/>
        <v>0</v>
      </c>
      <c r="V83" s="44">
        <f t="shared" si="179"/>
        <v>0</v>
      </c>
      <c r="W83" s="44">
        <f t="shared" si="95"/>
        <v>0</v>
      </c>
      <c r="X83" s="236">
        <f t="shared" si="180"/>
        <v>1</v>
      </c>
      <c r="Y83" s="236">
        <f t="shared" si="181"/>
        <v>0</v>
      </c>
      <c r="Z83" s="236">
        <f t="shared" si="182"/>
        <v>0</v>
      </c>
      <c r="AA83" s="236">
        <f t="shared" si="183"/>
        <v>0</v>
      </c>
      <c r="AB83" s="236">
        <f t="shared" si="184"/>
        <v>0</v>
      </c>
      <c r="AC83" s="251">
        <f>PMT(U83/R24*(AB83),1,-AQ82,AQ82)</f>
        <v>0</v>
      </c>
      <c r="AD83" s="251">
        <f t="shared" si="185"/>
        <v>0</v>
      </c>
      <c r="AE83" s="251">
        <f t="shared" si="186"/>
        <v>0</v>
      </c>
      <c r="AF83" s="251">
        <f t="shared" si="187"/>
        <v>0</v>
      </c>
      <c r="AG83" s="251">
        <f t="shared" si="188"/>
        <v>0</v>
      </c>
      <c r="AH83" s="252">
        <f t="shared" si="140"/>
        <v>0</v>
      </c>
      <c r="AI83" s="252">
        <f t="shared" si="141"/>
        <v>1</v>
      </c>
      <c r="AJ83" s="236">
        <f t="shared" si="142"/>
        <v>0</v>
      </c>
      <c r="AK83" s="249">
        <f t="shared" si="99"/>
        <v>0</v>
      </c>
      <c r="AL83" s="236">
        <f t="shared" si="189"/>
        <v>0</v>
      </c>
      <c r="AM83" s="249">
        <f t="shared" si="100"/>
        <v>0</v>
      </c>
      <c r="AN83" s="249">
        <f t="shared" si="143"/>
        <v>0</v>
      </c>
      <c r="AO83" s="249">
        <f t="shared" si="144"/>
        <v>0</v>
      </c>
      <c r="AP83" s="249">
        <f t="shared" si="145"/>
        <v>0</v>
      </c>
      <c r="AQ83" s="251">
        <f t="shared" si="146"/>
        <v>0</v>
      </c>
      <c r="AR83" s="243">
        <f t="shared" si="101"/>
        <v>0</v>
      </c>
      <c r="AS83" s="243">
        <f t="shared" si="85"/>
        <v>0</v>
      </c>
      <c r="AT83" s="249">
        <f t="shared" si="173"/>
        <v>0</v>
      </c>
      <c r="AU83" s="249">
        <f t="shared" si="103"/>
        <v>0</v>
      </c>
      <c r="AV83" s="44">
        <f t="shared" si="190"/>
        <v>1</v>
      </c>
      <c r="AW83" s="44">
        <f t="shared" si="191"/>
        <v>0</v>
      </c>
      <c r="AX83" s="249" t="e">
        <f t="shared" si="104"/>
        <v>#VALUE!</v>
      </c>
      <c r="AY83" s="249" t="e">
        <f t="shared" si="192"/>
        <v>#VALUE!</v>
      </c>
      <c r="AZ83" s="243" t="e">
        <f t="shared" si="193"/>
        <v>#VALUE!</v>
      </c>
      <c r="BA83" s="253">
        <f t="shared" si="194"/>
        <v>0</v>
      </c>
      <c r="BB83" s="253">
        <f t="shared" si="195"/>
        <v>0</v>
      </c>
      <c r="BC83" s="226">
        <f t="shared" si="196"/>
        <v>0</v>
      </c>
      <c r="BD83" s="249" t="b">
        <f t="shared" si="197"/>
        <v>0</v>
      </c>
      <c r="BE83" s="249">
        <f t="shared" si="86"/>
        <v>0</v>
      </c>
      <c r="BF83" s="236">
        <f t="shared" si="87"/>
        <v>0</v>
      </c>
      <c r="BG83" s="80"/>
      <c r="BH83" s="80"/>
      <c r="BI83" s="80"/>
      <c r="BN83" s="82"/>
      <c r="BO83" s="82"/>
      <c r="BP83" s="82"/>
      <c r="BQ83" s="82"/>
      <c r="BR83" s="82"/>
      <c r="BS83" s="82"/>
      <c r="BU83" s="131"/>
      <c r="BV83" s="131"/>
    </row>
    <row r="84" spans="1:74" ht="12.75" customHeight="1">
      <c r="A84" s="56"/>
      <c r="B84" s="93"/>
      <c r="C84" s="40" t="str">
        <f t="shared" si="88"/>
        <v/>
      </c>
      <c r="D84" s="55" t="str">
        <f t="shared" si="201"/>
        <v/>
      </c>
      <c r="E84" s="102" t="str">
        <f t="shared" si="198"/>
        <v/>
      </c>
      <c r="F84" s="103" t="str">
        <f t="shared" si="199"/>
        <v/>
      </c>
      <c r="G84" s="102" t="str">
        <f t="shared" si="200"/>
        <v/>
      </c>
      <c r="H84" s="189" t="str">
        <f t="shared" si="106"/>
        <v/>
      </c>
      <c r="I84" s="190"/>
      <c r="J84" s="104"/>
      <c r="K84" s="104"/>
      <c r="L84" s="105" t="str">
        <f t="shared" si="92"/>
        <v/>
      </c>
      <c r="M84" s="104"/>
      <c r="N84" s="104"/>
      <c r="O84" s="107" t="str">
        <f t="shared" si="93"/>
        <v/>
      </c>
      <c r="P84" s="53"/>
      <c r="Q84" s="254"/>
      <c r="R84" s="238">
        <f t="shared" si="175"/>
        <v>0</v>
      </c>
      <c r="S84" s="44">
        <f t="shared" si="176"/>
        <v>0</v>
      </c>
      <c r="T84" s="44">
        <f t="shared" si="177"/>
        <v>1900</v>
      </c>
      <c r="U84" s="44">
        <f t="shared" si="178"/>
        <v>0</v>
      </c>
      <c r="V84" s="44">
        <f t="shared" si="179"/>
        <v>0</v>
      </c>
      <c r="W84" s="44">
        <f t="shared" si="95"/>
        <v>0</v>
      </c>
      <c r="X84" s="236">
        <f t="shared" si="180"/>
        <v>1</v>
      </c>
      <c r="Y84" s="236">
        <f t="shared" si="181"/>
        <v>0</v>
      </c>
      <c r="Z84" s="236">
        <f t="shared" si="182"/>
        <v>0</v>
      </c>
      <c r="AA84" s="236">
        <f t="shared" si="183"/>
        <v>0</v>
      </c>
      <c r="AB84" s="236">
        <f t="shared" si="184"/>
        <v>0</v>
      </c>
      <c r="AC84" s="251">
        <f>PMT(U84/R24*(AB84),1,-AQ83,AQ83)</f>
        <v>0</v>
      </c>
      <c r="AD84" s="251">
        <f t="shared" si="185"/>
        <v>0</v>
      </c>
      <c r="AE84" s="251">
        <f t="shared" si="186"/>
        <v>0</v>
      </c>
      <c r="AF84" s="251">
        <f t="shared" si="187"/>
        <v>0</v>
      </c>
      <c r="AG84" s="251">
        <f t="shared" si="188"/>
        <v>0</v>
      </c>
      <c r="AH84" s="252">
        <f t="shared" si="140"/>
        <v>0</v>
      </c>
      <c r="AI84" s="252">
        <f t="shared" si="141"/>
        <v>1</v>
      </c>
      <c r="AJ84" s="236">
        <f t="shared" si="142"/>
        <v>0</v>
      </c>
      <c r="AK84" s="249">
        <f t="shared" si="99"/>
        <v>0</v>
      </c>
      <c r="AL84" s="236">
        <f t="shared" si="189"/>
        <v>0</v>
      </c>
      <c r="AM84" s="249">
        <f t="shared" si="100"/>
        <v>0</v>
      </c>
      <c r="AN84" s="249">
        <f t="shared" si="143"/>
        <v>0</v>
      </c>
      <c r="AO84" s="249">
        <f t="shared" si="144"/>
        <v>0</v>
      </c>
      <c r="AP84" s="249">
        <f t="shared" si="145"/>
        <v>0</v>
      </c>
      <c r="AQ84" s="251">
        <f t="shared" si="146"/>
        <v>0</v>
      </c>
      <c r="AR84" s="243">
        <f t="shared" si="101"/>
        <v>0</v>
      </c>
      <c r="AS84" s="243">
        <f t="shared" si="85"/>
        <v>0</v>
      </c>
      <c r="AT84" s="249">
        <f t="shared" si="173"/>
        <v>0</v>
      </c>
      <c r="AU84" s="249">
        <f t="shared" si="103"/>
        <v>0</v>
      </c>
      <c r="AV84" s="44">
        <f t="shared" si="190"/>
        <v>1</v>
      </c>
      <c r="AW84" s="44">
        <f t="shared" si="191"/>
        <v>0</v>
      </c>
      <c r="AX84" s="249" t="e">
        <f t="shared" si="104"/>
        <v>#VALUE!</v>
      </c>
      <c r="AY84" s="249" t="e">
        <f t="shared" si="192"/>
        <v>#VALUE!</v>
      </c>
      <c r="AZ84" s="243" t="e">
        <f t="shared" si="193"/>
        <v>#VALUE!</v>
      </c>
      <c r="BA84" s="253">
        <f t="shared" si="194"/>
        <v>0</v>
      </c>
      <c r="BB84" s="253">
        <f t="shared" si="195"/>
        <v>0</v>
      </c>
      <c r="BC84" s="226">
        <f t="shared" si="196"/>
        <v>0</v>
      </c>
      <c r="BD84" s="249" t="b">
        <f t="shared" si="197"/>
        <v>0</v>
      </c>
      <c r="BE84" s="249">
        <f t="shared" si="86"/>
        <v>0</v>
      </c>
      <c r="BF84" s="236">
        <f t="shared" si="87"/>
        <v>0</v>
      </c>
      <c r="BG84" s="80"/>
      <c r="BH84" s="80"/>
      <c r="BI84" s="80"/>
      <c r="BN84" s="82"/>
      <c r="BO84" s="82"/>
      <c r="BP84" s="82"/>
      <c r="BQ84" s="82"/>
      <c r="BR84" s="82"/>
      <c r="BS84" s="82"/>
      <c r="BU84" s="131"/>
      <c r="BV84" s="131"/>
    </row>
    <row r="85" spans="1:74" ht="12.75" customHeight="1">
      <c r="A85" s="56"/>
      <c r="B85" s="93"/>
      <c r="C85" s="40" t="str">
        <f t="shared" si="88"/>
        <v/>
      </c>
      <c r="D85" s="55" t="str">
        <f t="shared" si="201"/>
        <v/>
      </c>
      <c r="E85" s="102" t="str">
        <f t="shared" si="198"/>
        <v/>
      </c>
      <c r="F85" s="103" t="str">
        <f t="shared" si="199"/>
        <v/>
      </c>
      <c r="G85" s="102" t="str">
        <f t="shared" si="200"/>
        <v/>
      </c>
      <c r="H85" s="189" t="str">
        <f t="shared" si="106"/>
        <v/>
      </c>
      <c r="I85" s="190"/>
      <c r="J85" s="104"/>
      <c r="K85" s="104"/>
      <c r="L85" s="105" t="str">
        <f t="shared" si="92"/>
        <v/>
      </c>
      <c r="M85" s="104"/>
      <c r="N85" s="104"/>
      <c r="O85" s="107" t="str">
        <f t="shared" si="93"/>
        <v/>
      </c>
      <c r="P85" s="53"/>
      <c r="Q85" s="254"/>
      <c r="R85" s="238">
        <f t="shared" si="175"/>
        <v>0</v>
      </c>
      <c r="S85" s="44">
        <f t="shared" si="176"/>
        <v>0</v>
      </c>
      <c r="T85" s="44">
        <f t="shared" si="177"/>
        <v>1900</v>
      </c>
      <c r="U85" s="44">
        <f t="shared" si="178"/>
        <v>0</v>
      </c>
      <c r="V85" s="44">
        <f t="shared" si="179"/>
        <v>0</v>
      </c>
      <c r="W85" s="44">
        <f t="shared" si="95"/>
        <v>0</v>
      </c>
      <c r="X85" s="236">
        <f t="shared" si="180"/>
        <v>1</v>
      </c>
      <c r="Y85" s="236">
        <f t="shared" si="181"/>
        <v>0</v>
      </c>
      <c r="Z85" s="236">
        <f t="shared" si="182"/>
        <v>0</v>
      </c>
      <c r="AA85" s="236">
        <f t="shared" si="183"/>
        <v>0</v>
      </c>
      <c r="AB85" s="236">
        <f t="shared" si="184"/>
        <v>0</v>
      </c>
      <c r="AC85" s="251">
        <f>PMT(U85/R24*(AB85),1,-AQ84,AQ84)</f>
        <v>0</v>
      </c>
      <c r="AD85" s="251">
        <f t="shared" si="185"/>
        <v>0</v>
      </c>
      <c r="AE85" s="251">
        <f t="shared" si="186"/>
        <v>0</v>
      </c>
      <c r="AF85" s="251">
        <f t="shared" si="187"/>
        <v>0</v>
      </c>
      <c r="AG85" s="251">
        <f t="shared" si="188"/>
        <v>0</v>
      </c>
      <c r="AH85" s="252">
        <f t="shared" si="140"/>
        <v>0</v>
      </c>
      <c r="AI85" s="252">
        <f t="shared" si="141"/>
        <v>1</v>
      </c>
      <c r="AJ85" s="236">
        <f t="shared" si="142"/>
        <v>0</v>
      </c>
      <c r="AK85" s="249">
        <f t="shared" si="99"/>
        <v>0</v>
      </c>
      <c r="AL85" s="236">
        <f t="shared" si="189"/>
        <v>0</v>
      </c>
      <c r="AM85" s="249">
        <f t="shared" si="100"/>
        <v>0</v>
      </c>
      <c r="AN85" s="249">
        <f t="shared" si="143"/>
        <v>0</v>
      </c>
      <c r="AO85" s="249">
        <f t="shared" si="144"/>
        <v>0</v>
      </c>
      <c r="AP85" s="249">
        <f t="shared" si="145"/>
        <v>0</v>
      </c>
      <c r="AQ85" s="251">
        <f t="shared" si="146"/>
        <v>0</v>
      </c>
      <c r="AR85" s="243">
        <f t="shared" si="101"/>
        <v>0</v>
      </c>
      <c r="AS85" s="243">
        <f t="shared" si="85"/>
        <v>0</v>
      </c>
      <c r="AT85" s="249">
        <f t="shared" si="173"/>
        <v>0</v>
      </c>
      <c r="AU85" s="249">
        <f t="shared" si="103"/>
        <v>0</v>
      </c>
      <c r="AV85" s="44">
        <f t="shared" si="190"/>
        <v>1</v>
      </c>
      <c r="AW85" s="44">
        <f t="shared" si="191"/>
        <v>0</v>
      </c>
      <c r="AX85" s="249" t="e">
        <f t="shared" si="104"/>
        <v>#VALUE!</v>
      </c>
      <c r="AY85" s="249" t="e">
        <f t="shared" si="192"/>
        <v>#VALUE!</v>
      </c>
      <c r="AZ85" s="243" t="e">
        <f t="shared" si="193"/>
        <v>#VALUE!</v>
      </c>
      <c r="BA85" s="253">
        <f t="shared" si="194"/>
        <v>0</v>
      </c>
      <c r="BB85" s="253">
        <f t="shared" si="195"/>
        <v>0</v>
      </c>
      <c r="BC85" s="226">
        <f t="shared" si="196"/>
        <v>0</v>
      </c>
      <c r="BD85" s="249" t="b">
        <f t="shared" si="197"/>
        <v>0</v>
      </c>
      <c r="BE85" s="249">
        <f t="shared" si="86"/>
        <v>0</v>
      </c>
      <c r="BF85" s="236">
        <f t="shared" si="87"/>
        <v>0</v>
      </c>
      <c r="BG85" s="80"/>
      <c r="BH85" s="80"/>
      <c r="BI85" s="80"/>
      <c r="BN85" s="82"/>
      <c r="BO85" s="82"/>
      <c r="BP85" s="82"/>
      <c r="BQ85" s="82"/>
      <c r="BR85" s="82"/>
      <c r="BS85" s="82"/>
      <c r="BU85" s="131"/>
      <c r="BV85" s="131"/>
    </row>
    <row r="86" spans="1:74" ht="12.75" customHeight="1">
      <c r="A86" s="56"/>
      <c r="B86" s="93"/>
      <c r="C86" s="40" t="str">
        <f t="shared" si="88"/>
        <v/>
      </c>
      <c r="D86" s="55" t="str">
        <f t="shared" si="201"/>
        <v/>
      </c>
      <c r="E86" s="102" t="str">
        <f t="shared" si="198"/>
        <v/>
      </c>
      <c r="F86" s="103" t="str">
        <f t="shared" si="199"/>
        <v/>
      </c>
      <c r="G86" s="102" t="str">
        <f t="shared" si="200"/>
        <v/>
      </c>
      <c r="H86" s="189" t="str">
        <f t="shared" si="106"/>
        <v/>
      </c>
      <c r="I86" s="190"/>
      <c r="J86" s="104"/>
      <c r="K86" s="104"/>
      <c r="L86" s="105" t="str">
        <f t="shared" si="92"/>
        <v/>
      </c>
      <c r="M86" s="104"/>
      <c r="N86" s="104"/>
      <c r="O86" s="107" t="str">
        <f t="shared" si="93"/>
        <v/>
      </c>
      <c r="P86" s="53"/>
      <c r="Q86" s="254"/>
      <c r="R86" s="238">
        <f t="shared" si="175"/>
        <v>0</v>
      </c>
      <c r="S86" s="44">
        <f t="shared" si="176"/>
        <v>0</v>
      </c>
      <c r="T86" s="44">
        <f t="shared" si="177"/>
        <v>1900</v>
      </c>
      <c r="U86" s="44">
        <f t="shared" si="178"/>
        <v>0</v>
      </c>
      <c r="V86" s="44">
        <f t="shared" si="179"/>
        <v>0</v>
      </c>
      <c r="W86" s="44">
        <f t="shared" si="95"/>
        <v>0</v>
      </c>
      <c r="X86" s="236">
        <f t="shared" si="180"/>
        <v>1</v>
      </c>
      <c r="Y86" s="236">
        <f t="shared" si="181"/>
        <v>0</v>
      </c>
      <c r="Z86" s="236">
        <f t="shared" si="182"/>
        <v>0</v>
      </c>
      <c r="AA86" s="236">
        <f t="shared" si="183"/>
        <v>0</v>
      </c>
      <c r="AB86" s="236">
        <f t="shared" si="184"/>
        <v>0</v>
      </c>
      <c r="AC86" s="251">
        <f>PMT(U86/R24*(AB86),1,-AQ85,AQ85)</f>
        <v>0</v>
      </c>
      <c r="AD86" s="251">
        <f t="shared" si="185"/>
        <v>0</v>
      </c>
      <c r="AE86" s="251">
        <f t="shared" si="186"/>
        <v>0</v>
      </c>
      <c r="AF86" s="251">
        <f t="shared" si="187"/>
        <v>0</v>
      </c>
      <c r="AG86" s="251">
        <f t="shared" si="188"/>
        <v>0</v>
      </c>
      <c r="AH86" s="252">
        <f t="shared" si="140"/>
        <v>0</v>
      </c>
      <c r="AI86" s="252">
        <f t="shared" si="141"/>
        <v>1</v>
      </c>
      <c r="AJ86" s="236">
        <f t="shared" si="142"/>
        <v>0</v>
      </c>
      <c r="AK86" s="249">
        <f t="shared" si="99"/>
        <v>0</v>
      </c>
      <c r="AL86" s="236">
        <f t="shared" si="189"/>
        <v>0</v>
      </c>
      <c r="AM86" s="249">
        <f t="shared" si="100"/>
        <v>0</v>
      </c>
      <c r="AN86" s="249">
        <f t="shared" si="143"/>
        <v>0</v>
      </c>
      <c r="AO86" s="249">
        <f t="shared" si="144"/>
        <v>0</v>
      </c>
      <c r="AP86" s="249">
        <f t="shared" si="145"/>
        <v>0</v>
      </c>
      <c r="AQ86" s="251">
        <f t="shared" si="146"/>
        <v>0</v>
      </c>
      <c r="AR86" s="243">
        <f t="shared" si="101"/>
        <v>0</v>
      </c>
      <c r="AS86" s="243">
        <f t="shared" si="85"/>
        <v>0</v>
      </c>
      <c r="AT86" s="249">
        <f t="shared" si="173"/>
        <v>0</v>
      </c>
      <c r="AU86" s="249">
        <f t="shared" si="103"/>
        <v>0</v>
      </c>
      <c r="AV86" s="44">
        <f t="shared" si="190"/>
        <v>1</v>
      </c>
      <c r="AW86" s="44">
        <f t="shared" si="191"/>
        <v>0</v>
      </c>
      <c r="AX86" s="249" t="e">
        <f t="shared" si="104"/>
        <v>#VALUE!</v>
      </c>
      <c r="AY86" s="249" t="e">
        <f t="shared" si="192"/>
        <v>#VALUE!</v>
      </c>
      <c r="AZ86" s="243" t="e">
        <f t="shared" si="193"/>
        <v>#VALUE!</v>
      </c>
      <c r="BA86" s="253">
        <f t="shared" si="194"/>
        <v>0</v>
      </c>
      <c r="BB86" s="253">
        <f t="shared" si="195"/>
        <v>0</v>
      </c>
      <c r="BC86" s="226">
        <f t="shared" si="196"/>
        <v>0</v>
      </c>
      <c r="BD86" s="249" t="b">
        <f t="shared" si="197"/>
        <v>0</v>
      </c>
      <c r="BE86" s="249">
        <f t="shared" si="86"/>
        <v>0</v>
      </c>
      <c r="BF86" s="236">
        <f t="shared" si="87"/>
        <v>0</v>
      </c>
      <c r="BG86" s="80"/>
      <c r="BH86" s="80"/>
      <c r="BI86" s="80"/>
      <c r="BN86" s="82"/>
      <c r="BO86" s="82"/>
      <c r="BP86" s="82"/>
      <c r="BQ86" s="82"/>
      <c r="BR86" s="82"/>
      <c r="BS86" s="82"/>
      <c r="BU86" s="131"/>
      <c r="BV86" s="131"/>
    </row>
    <row r="87" spans="1:74" ht="12.75" customHeight="1">
      <c r="A87" s="56"/>
      <c r="B87" s="93"/>
      <c r="C87" s="40" t="str">
        <f t="shared" si="88"/>
        <v/>
      </c>
      <c r="D87" s="55" t="str">
        <f t="shared" si="201"/>
        <v/>
      </c>
      <c r="E87" s="102" t="str">
        <f t="shared" si="198"/>
        <v/>
      </c>
      <c r="F87" s="103" t="str">
        <f t="shared" si="199"/>
        <v/>
      </c>
      <c r="G87" s="102" t="str">
        <f t="shared" si="200"/>
        <v/>
      </c>
      <c r="H87" s="189" t="str">
        <f t="shared" si="106"/>
        <v/>
      </c>
      <c r="I87" s="190"/>
      <c r="J87" s="104"/>
      <c r="K87" s="104"/>
      <c r="L87" s="105" t="str">
        <f t="shared" si="92"/>
        <v/>
      </c>
      <c r="M87" s="104"/>
      <c r="N87" s="104"/>
      <c r="O87" s="107" t="str">
        <f t="shared" si="93"/>
        <v/>
      </c>
      <c r="P87" s="53"/>
      <c r="Q87" s="254"/>
      <c r="R87" s="238">
        <f t="shared" si="175"/>
        <v>0</v>
      </c>
      <c r="S87" s="44">
        <f t="shared" si="176"/>
        <v>0</v>
      </c>
      <c r="T87" s="44">
        <f t="shared" si="177"/>
        <v>1900</v>
      </c>
      <c r="U87" s="44">
        <f t="shared" si="178"/>
        <v>0</v>
      </c>
      <c r="V87" s="44">
        <f t="shared" si="179"/>
        <v>0</v>
      </c>
      <c r="W87" s="44">
        <f t="shared" si="95"/>
        <v>0</v>
      </c>
      <c r="X87" s="236">
        <f t="shared" si="180"/>
        <v>1</v>
      </c>
      <c r="Y87" s="236">
        <f t="shared" si="181"/>
        <v>0</v>
      </c>
      <c r="Z87" s="236">
        <f t="shared" si="182"/>
        <v>0</v>
      </c>
      <c r="AA87" s="236">
        <f t="shared" si="183"/>
        <v>0</v>
      </c>
      <c r="AB87" s="236">
        <f t="shared" si="184"/>
        <v>0</v>
      </c>
      <c r="AC87" s="251">
        <f>PMT(U87/R24*(AB87),1,-AQ86,AQ86)</f>
        <v>0</v>
      </c>
      <c r="AD87" s="251">
        <f t="shared" si="185"/>
        <v>0</v>
      </c>
      <c r="AE87" s="251">
        <f t="shared" si="186"/>
        <v>0</v>
      </c>
      <c r="AF87" s="251">
        <f t="shared" si="187"/>
        <v>0</v>
      </c>
      <c r="AG87" s="251">
        <f t="shared" si="188"/>
        <v>0</v>
      </c>
      <c r="AH87" s="252">
        <f t="shared" si="140"/>
        <v>0</v>
      </c>
      <c r="AI87" s="252">
        <f t="shared" si="141"/>
        <v>1</v>
      </c>
      <c r="AJ87" s="236">
        <f t="shared" si="142"/>
        <v>0</v>
      </c>
      <c r="AK87" s="249">
        <f t="shared" si="99"/>
        <v>0</v>
      </c>
      <c r="AL87" s="236">
        <f t="shared" si="189"/>
        <v>0</v>
      </c>
      <c r="AM87" s="249">
        <f t="shared" si="100"/>
        <v>0</v>
      </c>
      <c r="AN87" s="249">
        <f t="shared" si="143"/>
        <v>0</v>
      </c>
      <c r="AO87" s="249">
        <f t="shared" si="144"/>
        <v>0</v>
      </c>
      <c r="AP87" s="249">
        <f t="shared" si="145"/>
        <v>0</v>
      </c>
      <c r="AQ87" s="251">
        <f t="shared" si="146"/>
        <v>0</v>
      </c>
      <c r="AR87" s="243">
        <f t="shared" si="101"/>
        <v>0</v>
      </c>
      <c r="AS87" s="243">
        <f t="shared" si="85"/>
        <v>0</v>
      </c>
      <c r="AT87" s="249">
        <f t="shared" si="173"/>
        <v>0</v>
      </c>
      <c r="AU87" s="249">
        <f t="shared" si="103"/>
        <v>0</v>
      </c>
      <c r="AV87" s="44">
        <f t="shared" si="190"/>
        <v>1</v>
      </c>
      <c r="AW87" s="44">
        <f t="shared" si="191"/>
        <v>0</v>
      </c>
      <c r="AX87" s="249" t="e">
        <f t="shared" si="104"/>
        <v>#VALUE!</v>
      </c>
      <c r="AY87" s="249" t="e">
        <f t="shared" si="192"/>
        <v>#VALUE!</v>
      </c>
      <c r="AZ87" s="243" t="e">
        <f t="shared" si="193"/>
        <v>#VALUE!</v>
      </c>
      <c r="BA87" s="253">
        <f t="shared" si="194"/>
        <v>0</v>
      </c>
      <c r="BB87" s="253">
        <f t="shared" si="195"/>
        <v>0</v>
      </c>
      <c r="BC87" s="226">
        <f t="shared" si="196"/>
        <v>0</v>
      </c>
      <c r="BD87" s="249" t="b">
        <f t="shared" si="197"/>
        <v>0</v>
      </c>
      <c r="BE87" s="249">
        <f t="shared" si="86"/>
        <v>0</v>
      </c>
      <c r="BF87" s="236">
        <f t="shared" si="87"/>
        <v>0</v>
      </c>
      <c r="BG87" s="80"/>
      <c r="BH87" s="80"/>
      <c r="BI87" s="80"/>
      <c r="BN87" s="82"/>
      <c r="BO87" s="82"/>
      <c r="BP87" s="82"/>
      <c r="BQ87" s="82"/>
      <c r="BR87" s="82"/>
      <c r="BS87" s="82"/>
      <c r="BU87" s="131"/>
      <c r="BV87" s="131"/>
    </row>
    <row r="88" spans="1:74" ht="12.75" customHeight="1">
      <c r="A88" s="56"/>
      <c r="B88" s="93"/>
      <c r="C88" s="40" t="str">
        <f t="shared" si="88"/>
        <v/>
      </c>
      <c r="D88" s="55" t="str">
        <f t="shared" si="201"/>
        <v/>
      </c>
      <c r="E88" s="102" t="str">
        <f t="shared" si="198"/>
        <v/>
      </c>
      <c r="F88" s="103" t="str">
        <f t="shared" si="199"/>
        <v/>
      </c>
      <c r="G88" s="102" t="str">
        <f t="shared" si="200"/>
        <v/>
      </c>
      <c r="H88" s="189" t="str">
        <f t="shared" si="106"/>
        <v/>
      </c>
      <c r="I88" s="190"/>
      <c r="J88" s="104"/>
      <c r="K88" s="104"/>
      <c r="L88" s="105" t="str">
        <f t="shared" si="92"/>
        <v/>
      </c>
      <c r="M88" s="104"/>
      <c r="N88" s="104"/>
      <c r="O88" s="107" t="str">
        <f t="shared" si="93"/>
        <v/>
      </c>
      <c r="P88" s="53"/>
      <c r="Q88" s="254"/>
      <c r="R88" s="238">
        <f t="shared" si="175"/>
        <v>0</v>
      </c>
      <c r="S88" s="44">
        <f t="shared" si="176"/>
        <v>0</v>
      </c>
      <c r="T88" s="44">
        <f t="shared" si="177"/>
        <v>1900</v>
      </c>
      <c r="U88" s="44">
        <f t="shared" si="178"/>
        <v>0</v>
      </c>
      <c r="V88" s="44">
        <f t="shared" si="179"/>
        <v>0</v>
      </c>
      <c r="W88" s="44">
        <f t="shared" si="95"/>
        <v>0</v>
      </c>
      <c r="X88" s="236">
        <f t="shared" si="180"/>
        <v>1</v>
      </c>
      <c r="Y88" s="236">
        <f t="shared" si="181"/>
        <v>0</v>
      </c>
      <c r="Z88" s="236">
        <f t="shared" si="182"/>
        <v>0</v>
      </c>
      <c r="AA88" s="236">
        <f t="shared" si="183"/>
        <v>0</v>
      </c>
      <c r="AB88" s="236">
        <f t="shared" si="184"/>
        <v>0</v>
      </c>
      <c r="AC88" s="251">
        <f>PMT(U88/R24*(AB88),1,-AQ87,AQ87)</f>
        <v>0</v>
      </c>
      <c r="AD88" s="251">
        <f t="shared" si="185"/>
        <v>0</v>
      </c>
      <c r="AE88" s="251">
        <f t="shared" si="186"/>
        <v>0</v>
      </c>
      <c r="AF88" s="251">
        <f t="shared" si="187"/>
        <v>0</v>
      </c>
      <c r="AG88" s="251">
        <f t="shared" si="188"/>
        <v>0</v>
      </c>
      <c r="AH88" s="252">
        <f t="shared" si="140"/>
        <v>0</v>
      </c>
      <c r="AI88" s="252">
        <f t="shared" si="141"/>
        <v>1</v>
      </c>
      <c r="AJ88" s="236">
        <f t="shared" si="142"/>
        <v>0</v>
      </c>
      <c r="AK88" s="249">
        <f t="shared" si="99"/>
        <v>0</v>
      </c>
      <c r="AL88" s="236">
        <f t="shared" si="189"/>
        <v>0</v>
      </c>
      <c r="AM88" s="249">
        <f t="shared" si="100"/>
        <v>0</v>
      </c>
      <c r="AN88" s="249">
        <f t="shared" si="143"/>
        <v>0</v>
      </c>
      <c r="AO88" s="249">
        <f t="shared" si="144"/>
        <v>0</v>
      </c>
      <c r="AP88" s="249">
        <f t="shared" si="145"/>
        <v>0</v>
      </c>
      <c r="AQ88" s="251">
        <f t="shared" si="146"/>
        <v>0</v>
      </c>
      <c r="AR88" s="243">
        <f t="shared" si="101"/>
        <v>0</v>
      </c>
      <c r="AS88" s="243">
        <f t="shared" si="85"/>
        <v>0</v>
      </c>
      <c r="AT88" s="249">
        <f t="shared" si="173"/>
        <v>0</v>
      </c>
      <c r="AU88" s="249">
        <f t="shared" si="103"/>
        <v>0</v>
      </c>
      <c r="AV88" s="44">
        <f t="shared" si="190"/>
        <v>1</v>
      </c>
      <c r="AW88" s="44">
        <f t="shared" si="191"/>
        <v>0</v>
      </c>
      <c r="AX88" s="249" t="e">
        <f t="shared" si="104"/>
        <v>#VALUE!</v>
      </c>
      <c r="AY88" s="249" t="e">
        <f t="shared" si="192"/>
        <v>#VALUE!</v>
      </c>
      <c r="AZ88" s="243" t="e">
        <f t="shared" si="193"/>
        <v>#VALUE!</v>
      </c>
      <c r="BA88" s="253">
        <f t="shared" si="194"/>
        <v>0</v>
      </c>
      <c r="BB88" s="253">
        <f t="shared" si="195"/>
        <v>0</v>
      </c>
      <c r="BC88" s="226">
        <f t="shared" si="196"/>
        <v>0</v>
      </c>
      <c r="BD88" s="249" t="b">
        <f t="shared" si="197"/>
        <v>0</v>
      </c>
      <c r="BE88" s="249">
        <f t="shared" si="86"/>
        <v>0</v>
      </c>
      <c r="BF88" s="236">
        <f t="shared" si="87"/>
        <v>0</v>
      </c>
      <c r="BG88" s="80"/>
      <c r="BH88" s="80"/>
      <c r="BI88" s="80"/>
      <c r="BN88" s="82"/>
      <c r="BO88" s="82"/>
      <c r="BP88" s="82"/>
      <c r="BQ88" s="82"/>
      <c r="BR88" s="82"/>
      <c r="BS88" s="82"/>
      <c r="BU88" s="131"/>
      <c r="BV88" s="131"/>
    </row>
    <row r="89" spans="1:74" ht="12.75" customHeight="1">
      <c r="A89" s="56"/>
      <c r="B89" s="93"/>
      <c r="C89" s="40" t="str">
        <f t="shared" si="88"/>
        <v/>
      </c>
      <c r="D89" s="55" t="str">
        <f t="shared" si="201"/>
        <v/>
      </c>
      <c r="E89" s="102" t="str">
        <f t="shared" si="198"/>
        <v/>
      </c>
      <c r="F89" s="103" t="str">
        <f t="shared" si="199"/>
        <v/>
      </c>
      <c r="G89" s="102" t="str">
        <f t="shared" si="200"/>
        <v/>
      </c>
      <c r="H89" s="189" t="str">
        <f t="shared" si="106"/>
        <v/>
      </c>
      <c r="I89" s="190"/>
      <c r="J89" s="104"/>
      <c r="K89" s="104"/>
      <c r="L89" s="105" t="str">
        <f t="shared" si="92"/>
        <v/>
      </c>
      <c r="M89" s="104"/>
      <c r="N89" s="104"/>
      <c r="O89" s="107" t="str">
        <f t="shared" si="93"/>
        <v/>
      </c>
      <c r="P89" s="53"/>
      <c r="Q89" s="254"/>
      <c r="R89" s="238">
        <f t="shared" si="175"/>
        <v>0</v>
      </c>
      <c r="S89" s="44">
        <f t="shared" si="176"/>
        <v>0</v>
      </c>
      <c r="T89" s="44">
        <f t="shared" si="177"/>
        <v>1900</v>
      </c>
      <c r="U89" s="44">
        <f t="shared" si="178"/>
        <v>0</v>
      </c>
      <c r="V89" s="44">
        <f t="shared" si="179"/>
        <v>0</v>
      </c>
      <c r="W89" s="44">
        <f t="shared" si="95"/>
        <v>0</v>
      </c>
      <c r="X89" s="236">
        <f t="shared" si="180"/>
        <v>1</v>
      </c>
      <c r="Y89" s="236">
        <f t="shared" si="181"/>
        <v>0</v>
      </c>
      <c r="Z89" s="236">
        <f t="shared" si="182"/>
        <v>0</v>
      </c>
      <c r="AA89" s="236">
        <f t="shared" si="183"/>
        <v>0</v>
      </c>
      <c r="AB89" s="236">
        <f t="shared" si="184"/>
        <v>0</v>
      </c>
      <c r="AC89" s="251">
        <f>PMT(U89/R24*(AB89),1,-AQ88,AQ88)</f>
        <v>0</v>
      </c>
      <c r="AD89" s="251">
        <f t="shared" si="185"/>
        <v>0</v>
      </c>
      <c r="AE89" s="251">
        <f t="shared" si="186"/>
        <v>0</v>
      </c>
      <c r="AF89" s="251">
        <f t="shared" si="187"/>
        <v>0</v>
      </c>
      <c r="AG89" s="251">
        <f t="shared" si="188"/>
        <v>0</v>
      </c>
      <c r="AH89" s="252">
        <f t="shared" si="140"/>
        <v>0</v>
      </c>
      <c r="AI89" s="252">
        <f t="shared" si="141"/>
        <v>1</v>
      </c>
      <c r="AJ89" s="236">
        <f t="shared" si="142"/>
        <v>0</v>
      </c>
      <c r="AK89" s="249">
        <f t="shared" si="99"/>
        <v>0</v>
      </c>
      <c r="AL89" s="236">
        <f t="shared" si="189"/>
        <v>0</v>
      </c>
      <c r="AM89" s="249">
        <f t="shared" si="100"/>
        <v>0</v>
      </c>
      <c r="AN89" s="249">
        <f t="shared" si="143"/>
        <v>0</v>
      </c>
      <c r="AO89" s="249">
        <f t="shared" si="144"/>
        <v>0</v>
      </c>
      <c r="AP89" s="249">
        <f t="shared" si="145"/>
        <v>0</v>
      </c>
      <c r="AQ89" s="251">
        <f t="shared" si="146"/>
        <v>0</v>
      </c>
      <c r="AR89" s="243">
        <f t="shared" si="101"/>
        <v>0</v>
      </c>
      <c r="AS89" s="243">
        <f t="shared" si="85"/>
        <v>0</v>
      </c>
      <c r="AT89" s="249">
        <f t="shared" si="173"/>
        <v>0</v>
      </c>
      <c r="AU89" s="249">
        <f t="shared" si="103"/>
        <v>0</v>
      </c>
      <c r="AV89" s="44">
        <f t="shared" si="190"/>
        <v>1</v>
      </c>
      <c r="AW89" s="44">
        <f t="shared" si="191"/>
        <v>0</v>
      </c>
      <c r="AX89" s="249" t="e">
        <f t="shared" si="104"/>
        <v>#VALUE!</v>
      </c>
      <c r="AY89" s="249" t="e">
        <f t="shared" si="192"/>
        <v>#VALUE!</v>
      </c>
      <c r="AZ89" s="243" t="e">
        <f t="shared" si="193"/>
        <v>#VALUE!</v>
      </c>
      <c r="BA89" s="253">
        <f t="shared" si="194"/>
        <v>0</v>
      </c>
      <c r="BB89" s="253">
        <f t="shared" si="195"/>
        <v>0</v>
      </c>
      <c r="BC89" s="226">
        <f t="shared" si="196"/>
        <v>0</v>
      </c>
      <c r="BD89" s="249" t="b">
        <f t="shared" si="197"/>
        <v>0</v>
      </c>
      <c r="BE89" s="249">
        <f t="shared" si="86"/>
        <v>0</v>
      </c>
      <c r="BF89" s="236">
        <f t="shared" si="87"/>
        <v>0</v>
      </c>
      <c r="BG89" s="80"/>
      <c r="BH89" s="80"/>
      <c r="BI89" s="80"/>
      <c r="BN89" s="82"/>
      <c r="BO89" s="82"/>
      <c r="BP89" s="82"/>
      <c r="BQ89" s="82"/>
      <c r="BR89" s="82"/>
      <c r="BS89" s="82"/>
      <c r="BU89" s="131"/>
      <c r="BV89" s="131"/>
    </row>
    <row r="90" spans="1:74" ht="12.75" customHeight="1">
      <c r="A90" s="56"/>
      <c r="B90" s="93"/>
      <c r="C90" s="40" t="str">
        <f t="shared" si="88"/>
        <v/>
      </c>
      <c r="D90" s="55" t="str">
        <f t="shared" si="201"/>
        <v/>
      </c>
      <c r="E90" s="102" t="str">
        <f t="shared" si="198"/>
        <v/>
      </c>
      <c r="F90" s="103" t="str">
        <f t="shared" si="199"/>
        <v/>
      </c>
      <c r="G90" s="102" t="str">
        <f t="shared" si="200"/>
        <v/>
      </c>
      <c r="H90" s="189" t="str">
        <f t="shared" si="106"/>
        <v/>
      </c>
      <c r="I90" s="190"/>
      <c r="J90" s="104"/>
      <c r="K90" s="104"/>
      <c r="L90" s="105" t="str">
        <f t="shared" si="92"/>
        <v/>
      </c>
      <c r="M90" s="104"/>
      <c r="N90" s="104"/>
      <c r="O90" s="107" t="str">
        <f t="shared" si="93"/>
        <v/>
      </c>
      <c r="P90" s="53"/>
      <c r="Q90" s="254"/>
      <c r="R90" s="238">
        <f t="shared" si="175"/>
        <v>0</v>
      </c>
      <c r="S90" s="44">
        <f t="shared" si="176"/>
        <v>0</v>
      </c>
      <c r="T90" s="44">
        <f t="shared" si="177"/>
        <v>1900</v>
      </c>
      <c r="U90" s="44">
        <f t="shared" si="178"/>
        <v>0</v>
      </c>
      <c r="V90" s="44">
        <f t="shared" si="179"/>
        <v>0</v>
      </c>
      <c r="W90" s="44">
        <f t="shared" si="95"/>
        <v>0</v>
      </c>
      <c r="X90" s="236">
        <f t="shared" si="180"/>
        <v>1</v>
      </c>
      <c r="Y90" s="236">
        <f t="shared" si="181"/>
        <v>0</v>
      </c>
      <c r="Z90" s="236">
        <f t="shared" si="182"/>
        <v>0</v>
      </c>
      <c r="AA90" s="236">
        <f t="shared" si="183"/>
        <v>0</v>
      </c>
      <c r="AB90" s="236">
        <f t="shared" si="184"/>
        <v>0</v>
      </c>
      <c r="AC90" s="251">
        <f>PMT(U90/R24*(AB90),1,-AQ89,AQ89)</f>
        <v>0</v>
      </c>
      <c r="AD90" s="251">
        <f t="shared" si="185"/>
        <v>0</v>
      </c>
      <c r="AE90" s="251">
        <f t="shared" si="186"/>
        <v>0</v>
      </c>
      <c r="AF90" s="251">
        <f t="shared" si="187"/>
        <v>0</v>
      </c>
      <c r="AG90" s="251">
        <f t="shared" si="188"/>
        <v>0</v>
      </c>
      <c r="AH90" s="252">
        <f t="shared" si="140"/>
        <v>0</v>
      </c>
      <c r="AI90" s="252">
        <f t="shared" si="141"/>
        <v>1</v>
      </c>
      <c r="AJ90" s="236">
        <f t="shared" si="142"/>
        <v>0</v>
      </c>
      <c r="AK90" s="249">
        <f t="shared" si="99"/>
        <v>0</v>
      </c>
      <c r="AL90" s="236">
        <f t="shared" si="189"/>
        <v>0</v>
      </c>
      <c r="AM90" s="249">
        <f t="shared" si="100"/>
        <v>0</v>
      </c>
      <c r="AN90" s="249">
        <f t="shared" si="143"/>
        <v>0</v>
      </c>
      <c r="AO90" s="249">
        <f t="shared" si="144"/>
        <v>0</v>
      </c>
      <c r="AP90" s="249">
        <f t="shared" si="145"/>
        <v>0</v>
      </c>
      <c r="AQ90" s="251">
        <f t="shared" si="146"/>
        <v>0</v>
      </c>
      <c r="AR90" s="243">
        <f t="shared" si="101"/>
        <v>0</v>
      </c>
      <c r="AS90" s="243">
        <f t="shared" ref="AS90:AS153" si="202">IF(BD90,AR90,0)</f>
        <v>0</v>
      </c>
      <c r="AT90" s="249">
        <f t="shared" si="173"/>
        <v>0</v>
      </c>
      <c r="AU90" s="249">
        <f t="shared" si="103"/>
        <v>0</v>
      </c>
      <c r="AV90" s="44">
        <f t="shared" si="190"/>
        <v>1</v>
      </c>
      <c r="AW90" s="44">
        <f t="shared" si="191"/>
        <v>0</v>
      </c>
      <c r="AX90" s="249" t="e">
        <f t="shared" si="104"/>
        <v>#VALUE!</v>
      </c>
      <c r="AY90" s="249" t="e">
        <f t="shared" si="192"/>
        <v>#VALUE!</v>
      </c>
      <c r="AZ90" s="243" t="e">
        <f t="shared" si="193"/>
        <v>#VALUE!</v>
      </c>
      <c r="BA90" s="253">
        <f t="shared" si="194"/>
        <v>0</v>
      </c>
      <c r="BB90" s="253">
        <f t="shared" si="195"/>
        <v>0</v>
      </c>
      <c r="BC90" s="226">
        <f t="shared" si="196"/>
        <v>0</v>
      </c>
      <c r="BD90" s="249" t="b">
        <f t="shared" si="197"/>
        <v>0</v>
      </c>
      <c r="BE90" s="249">
        <f t="shared" ref="BE90:BE153" si="203">IF(BD90,AQ90,0)</f>
        <v>0</v>
      </c>
      <c r="BF90" s="236">
        <f t="shared" ref="BF90:BF153" si="204">IF(BD90,A90,0)</f>
        <v>0</v>
      </c>
      <c r="BG90" s="80"/>
      <c r="BH90" s="80"/>
      <c r="BI90" s="80"/>
      <c r="BN90" s="82"/>
      <c r="BO90" s="82"/>
      <c r="BP90" s="82"/>
      <c r="BQ90" s="82"/>
      <c r="BR90" s="82"/>
      <c r="BS90" s="82"/>
      <c r="BU90" s="131"/>
      <c r="BV90" s="131"/>
    </row>
    <row r="91" spans="1:74" ht="12.75" customHeight="1">
      <c r="A91" s="56"/>
      <c r="B91" s="93"/>
      <c r="C91" s="40" t="str">
        <f t="shared" ref="C91:C154" si="205">IF(R91=0,"",Y91)</f>
        <v/>
      </c>
      <c r="D91" s="55" t="str">
        <f t="shared" si="201"/>
        <v/>
      </c>
      <c r="E91" s="102" t="str">
        <f t="shared" si="198"/>
        <v/>
      </c>
      <c r="F91" s="103" t="str">
        <f t="shared" si="199"/>
        <v/>
      </c>
      <c r="G91" s="102" t="str">
        <f t="shared" si="200"/>
        <v/>
      </c>
      <c r="H91" s="189" t="str">
        <f t="shared" si="106"/>
        <v/>
      </c>
      <c r="I91" s="190"/>
      <c r="J91" s="104"/>
      <c r="K91" s="104"/>
      <c r="L91" s="105" t="str">
        <f t="shared" ref="L91:L154" si="206">IF(AR91*R91=0,"",AR91)</f>
        <v/>
      </c>
      <c r="M91" s="104"/>
      <c r="N91" s="104"/>
      <c r="O91" s="107" t="str">
        <f t="shared" ref="O91:O154" si="207">IF(AT91*R91=0,"",AT91)</f>
        <v/>
      </c>
      <c r="P91" s="53"/>
      <c r="Q91" s="254"/>
      <c r="R91" s="238">
        <f t="shared" si="175"/>
        <v>0</v>
      </c>
      <c r="S91" s="44">
        <f t="shared" si="176"/>
        <v>0</v>
      </c>
      <c r="T91" s="44">
        <f t="shared" si="177"/>
        <v>1900</v>
      </c>
      <c r="U91" s="44">
        <f t="shared" si="178"/>
        <v>0</v>
      </c>
      <c r="V91" s="44">
        <f t="shared" si="179"/>
        <v>0</v>
      </c>
      <c r="W91" s="44">
        <f t="shared" ref="W91:W154" si="208">IF(B91&lt;&gt;0,V91,0)</f>
        <v>0</v>
      </c>
      <c r="X91" s="236">
        <f t="shared" si="180"/>
        <v>1</v>
      </c>
      <c r="Y91" s="236">
        <f t="shared" si="181"/>
        <v>0</v>
      </c>
      <c r="Z91" s="236">
        <f t="shared" si="182"/>
        <v>0</v>
      </c>
      <c r="AA91" s="236">
        <f t="shared" si="183"/>
        <v>0</v>
      </c>
      <c r="AB91" s="236">
        <f t="shared" si="184"/>
        <v>0</v>
      </c>
      <c r="AC91" s="251">
        <f>PMT(U91/R24*(AB91),1,-AQ90,AQ90)</f>
        <v>0</v>
      </c>
      <c r="AD91" s="251">
        <f t="shared" si="185"/>
        <v>0</v>
      </c>
      <c r="AE91" s="251">
        <f t="shared" si="186"/>
        <v>0</v>
      </c>
      <c r="AF91" s="251">
        <f t="shared" si="187"/>
        <v>0</v>
      </c>
      <c r="AG91" s="251">
        <f t="shared" si="188"/>
        <v>0</v>
      </c>
      <c r="AH91" s="252">
        <f t="shared" si="140"/>
        <v>0</v>
      </c>
      <c r="AI91" s="252">
        <f t="shared" si="141"/>
        <v>1</v>
      </c>
      <c r="AJ91" s="236">
        <f t="shared" si="142"/>
        <v>0</v>
      </c>
      <c r="AK91" s="249">
        <f t="shared" ref="AK91:AK154" si="209">SUM((B91-J91)*-AJ91)</f>
        <v>0</v>
      </c>
      <c r="AL91" s="236">
        <f t="shared" si="189"/>
        <v>0</v>
      </c>
      <c r="AM91" s="249">
        <f t="shared" ref="AM91:AM154" si="210">SUM((B91-J91-N91)*-AL91)</f>
        <v>0</v>
      </c>
      <c r="AN91" s="249">
        <f t="shared" si="143"/>
        <v>0</v>
      </c>
      <c r="AO91" s="249">
        <f t="shared" si="144"/>
        <v>0</v>
      </c>
      <c r="AP91" s="249">
        <f t="shared" si="145"/>
        <v>0</v>
      </c>
      <c r="AQ91" s="251">
        <f t="shared" si="146"/>
        <v>0</v>
      </c>
      <c r="AR91" s="243">
        <f t="shared" ref="AR91:AR154" si="211">IF(A91="",0,AR90+J91-K91)</f>
        <v>0</v>
      </c>
      <c r="AS91" s="243">
        <f t="shared" si="202"/>
        <v>0</v>
      </c>
      <c r="AT91" s="249">
        <f t="shared" si="173"/>
        <v>0</v>
      </c>
      <c r="AU91" s="249">
        <f t="shared" ref="AU91:AU154" si="212">IF(BD91,AT91,0)</f>
        <v>0</v>
      </c>
      <c r="AV91" s="44">
        <f t="shared" si="190"/>
        <v>1</v>
      </c>
      <c r="AW91" s="44">
        <f t="shared" si="191"/>
        <v>0</v>
      </c>
      <c r="AX91" s="249" t="e">
        <f t="shared" ref="AX91:AX154" si="213">SUM((AX90+AF91)*AV91)+(AF91*AW91)</f>
        <v>#VALUE!</v>
      </c>
      <c r="AY91" s="249" t="e">
        <f t="shared" si="192"/>
        <v>#VALUE!</v>
      </c>
      <c r="AZ91" s="243" t="e">
        <f t="shared" si="193"/>
        <v>#VALUE!</v>
      </c>
      <c r="BA91" s="253">
        <f t="shared" si="194"/>
        <v>0</v>
      </c>
      <c r="BB91" s="253">
        <f t="shared" si="195"/>
        <v>0</v>
      </c>
      <c r="BC91" s="226">
        <f t="shared" si="196"/>
        <v>0</v>
      </c>
      <c r="BD91" s="249" t="b">
        <f t="shared" si="197"/>
        <v>0</v>
      </c>
      <c r="BE91" s="249">
        <f t="shared" si="203"/>
        <v>0</v>
      </c>
      <c r="BF91" s="236">
        <f t="shared" si="204"/>
        <v>0</v>
      </c>
      <c r="BG91" s="80"/>
      <c r="BH91" s="80"/>
      <c r="BI91" s="80"/>
      <c r="BN91" s="82"/>
      <c r="BO91" s="82"/>
      <c r="BP91" s="82"/>
      <c r="BQ91" s="82"/>
      <c r="BR91" s="82"/>
      <c r="BS91" s="82"/>
      <c r="BU91" s="131"/>
      <c r="BV91" s="131"/>
    </row>
    <row r="92" spans="1:74" ht="12.75" customHeight="1">
      <c r="A92" s="56"/>
      <c r="B92" s="93"/>
      <c r="C92" s="40" t="str">
        <f t="shared" si="205"/>
        <v/>
      </c>
      <c r="D92" s="55" t="str">
        <f t="shared" si="201"/>
        <v/>
      </c>
      <c r="E92" s="102" t="str">
        <f t="shared" si="198"/>
        <v/>
      </c>
      <c r="F92" s="103" t="str">
        <f t="shared" ref="F92:F155" si="214">IF(BA92+BB92=0,"",(BA92+BB92))</f>
        <v/>
      </c>
      <c r="G92" s="102" t="str">
        <f t="shared" si="200"/>
        <v/>
      </c>
      <c r="H92" s="189" t="str">
        <f t="shared" ref="H92:H155" si="215">IF((W92*R92)+(AH92*R92)=0,"",AQ92)</f>
        <v/>
      </c>
      <c r="I92" s="190"/>
      <c r="J92" s="104"/>
      <c r="K92" s="104"/>
      <c r="L92" s="105" t="str">
        <f t="shared" si="206"/>
        <v/>
      </c>
      <c r="M92" s="104"/>
      <c r="N92" s="104"/>
      <c r="O92" s="107" t="str">
        <f t="shared" si="207"/>
        <v/>
      </c>
      <c r="P92" s="53"/>
      <c r="Q92" s="254"/>
      <c r="R92" s="238">
        <f t="shared" si="175"/>
        <v>0</v>
      </c>
      <c r="S92" s="44">
        <f t="shared" si="176"/>
        <v>0</v>
      </c>
      <c r="T92" s="44">
        <f t="shared" si="177"/>
        <v>1900</v>
      </c>
      <c r="U92" s="44">
        <f t="shared" si="178"/>
        <v>0</v>
      </c>
      <c r="V92" s="44">
        <f t="shared" si="179"/>
        <v>0</v>
      </c>
      <c r="W92" s="44">
        <f t="shared" si="208"/>
        <v>0</v>
      </c>
      <c r="X92" s="236">
        <f t="shared" si="180"/>
        <v>1</v>
      </c>
      <c r="Y92" s="236">
        <f t="shared" si="181"/>
        <v>0</v>
      </c>
      <c r="Z92" s="236">
        <f t="shared" si="182"/>
        <v>0</v>
      </c>
      <c r="AA92" s="236">
        <f t="shared" si="183"/>
        <v>0</v>
      </c>
      <c r="AB92" s="236">
        <f t="shared" si="184"/>
        <v>0</v>
      </c>
      <c r="AC92" s="251">
        <f>PMT(U92/R24*(AB92),1,-AQ91,AQ91)</f>
        <v>0</v>
      </c>
      <c r="AD92" s="251">
        <f t="shared" si="185"/>
        <v>0</v>
      </c>
      <c r="AE92" s="251">
        <f t="shared" si="186"/>
        <v>0</v>
      </c>
      <c r="AF92" s="251">
        <f t="shared" si="187"/>
        <v>0</v>
      </c>
      <c r="AG92" s="251">
        <f t="shared" si="188"/>
        <v>0</v>
      </c>
      <c r="AH92" s="252">
        <f t="shared" si="140"/>
        <v>0</v>
      </c>
      <c r="AI92" s="252">
        <f t="shared" si="141"/>
        <v>1</v>
      </c>
      <c r="AJ92" s="236">
        <f t="shared" si="142"/>
        <v>0</v>
      </c>
      <c r="AK92" s="249">
        <f t="shared" si="209"/>
        <v>0</v>
      </c>
      <c r="AL92" s="236">
        <f t="shared" si="189"/>
        <v>0</v>
      </c>
      <c r="AM92" s="249">
        <f t="shared" si="210"/>
        <v>0</v>
      </c>
      <c r="AN92" s="249">
        <f t="shared" si="143"/>
        <v>0</v>
      </c>
      <c r="AO92" s="249">
        <f t="shared" si="144"/>
        <v>0</v>
      </c>
      <c r="AP92" s="249">
        <f t="shared" si="145"/>
        <v>0</v>
      </c>
      <c r="AQ92" s="251">
        <f t="shared" si="146"/>
        <v>0</v>
      </c>
      <c r="AR92" s="243">
        <f t="shared" si="211"/>
        <v>0</v>
      </c>
      <c r="AS92" s="243">
        <f t="shared" si="202"/>
        <v>0</v>
      </c>
      <c r="AT92" s="249">
        <f t="shared" si="173"/>
        <v>0</v>
      </c>
      <c r="AU92" s="249">
        <f t="shared" si="212"/>
        <v>0</v>
      </c>
      <c r="AV92" s="44">
        <f t="shared" si="190"/>
        <v>1</v>
      </c>
      <c r="AW92" s="44">
        <f t="shared" si="191"/>
        <v>0</v>
      </c>
      <c r="AX92" s="249" t="e">
        <f t="shared" si="213"/>
        <v>#VALUE!</v>
      </c>
      <c r="AY92" s="249" t="e">
        <f t="shared" si="192"/>
        <v>#VALUE!</v>
      </c>
      <c r="AZ92" s="243" t="e">
        <f t="shared" si="193"/>
        <v>#VALUE!</v>
      </c>
      <c r="BA92" s="253">
        <f t="shared" si="194"/>
        <v>0</v>
      </c>
      <c r="BB92" s="253">
        <f t="shared" si="195"/>
        <v>0</v>
      </c>
      <c r="BC92" s="226">
        <f t="shared" si="196"/>
        <v>0</v>
      </c>
      <c r="BD92" s="249" t="b">
        <f t="shared" si="197"/>
        <v>0</v>
      </c>
      <c r="BE92" s="249">
        <f t="shared" si="203"/>
        <v>0</v>
      </c>
      <c r="BF92" s="236">
        <f t="shared" si="204"/>
        <v>0</v>
      </c>
      <c r="BG92" s="80"/>
      <c r="BH92" s="80"/>
      <c r="BI92" s="80"/>
      <c r="BN92" s="82"/>
      <c r="BO92" s="82"/>
      <c r="BP92" s="82"/>
      <c r="BQ92" s="82"/>
      <c r="BR92" s="82"/>
      <c r="BS92" s="82"/>
      <c r="BU92" s="131"/>
      <c r="BV92" s="131"/>
    </row>
    <row r="93" spans="1:74" ht="12.75" customHeight="1">
      <c r="A93" s="56"/>
      <c r="B93" s="93"/>
      <c r="C93" s="40" t="str">
        <f t="shared" si="205"/>
        <v/>
      </c>
      <c r="D93" s="55" t="str">
        <f t="shared" si="201"/>
        <v/>
      </c>
      <c r="E93" s="102" t="str">
        <f t="shared" si="198"/>
        <v/>
      </c>
      <c r="F93" s="103" t="str">
        <f t="shared" si="214"/>
        <v/>
      </c>
      <c r="G93" s="102" t="str">
        <f t="shared" si="200"/>
        <v/>
      </c>
      <c r="H93" s="189" t="str">
        <f t="shared" si="215"/>
        <v/>
      </c>
      <c r="I93" s="190"/>
      <c r="J93" s="104"/>
      <c r="K93" s="104"/>
      <c r="L93" s="105" t="str">
        <f t="shared" si="206"/>
        <v/>
      </c>
      <c r="M93" s="104"/>
      <c r="N93" s="104"/>
      <c r="O93" s="107" t="str">
        <f t="shared" si="207"/>
        <v/>
      </c>
      <c r="P93" s="53"/>
      <c r="Q93" s="254"/>
      <c r="R93" s="238">
        <f t="shared" si="175"/>
        <v>0</v>
      </c>
      <c r="S93" s="44">
        <f t="shared" si="176"/>
        <v>0</v>
      </c>
      <c r="T93" s="44">
        <f t="shared" si="177"/>
        <v>1900</v>
      </c>
      <c r="U93" s="44">
        <f t="shared" si="178"/>
        <v>0</v>
      </c>
      <c r="V93" s="44">
        <f t="shared" si="179"/>
        <v>0</v>
      </c>
      <c r="W93" s="44">
        <f t="shared" si="208"/>
        <v>0</v>
      </c>
      <c r="X93" s="236">
        <f t="shared" si="180"/>
        <v>1</v>
      </c>
      <c r="Y93" s="236">
        <f t="shared" si="181"/>
        <v>0</v>
      </c>
      <c r="Z93" s="236">
        <f t="shared" si="182"/>
        <v>0</v>
      </c>
      <c r="AA93" s="236">
        <f t="shared" si="183"/>
        <v>0</v>
      </c>
      <c r="AB93" s="236">
        <f t="shared" si="184"/>
        <v>0</v>
      </c>
      <c r="AC93" s="251">
        <f>PMT(U93/R24*(AB93),1,-AQ92,AQ92)</f>
        <v>0</v>
      </c>
      <c r="AD93" s="251">
        <f t="shared" si="185"/>
        <v>0</v>
      </c>
      <c r="AE93" s="251">
        <f t="shared" si="186"/>
        <v>0</v>
      </c>
      <c r="AF93" s="251">
        <f t="shared" si="187"/>
        <v>0</v>
      </c>
      <c r="AG93" s="251">
        <f t="shared" si="188"/>
        <v>0</v>
      </c>
      <c r="AH93" s="252">
        <f t="shared" si="140"/>
        <v>0</v>
      </c>
      <c r="AI93" s="252">
        <f t="shared" si="141"/>
        <v>1</v>
      </c>
      <c r="AJ93" s="236">
        <f t="shared" si="142"/>
        <v>0</v>
      </c>
      <c r="AK93" s="249">
        <f t="shared" si="209"/>
        <v>0</v>
      </c>
      <c r="AL93" s="236">
        <f t="shared" si="189"/>
        <v>0</v>
      </c>
      <c r="AM93" s="249">
        <f t="shared" si="210"/>
        <v>0</v>
      </c>
      <c r="AN93" s="249">
        <f t="shared" si="143"/>
        <v>0</v>
      </c>
      <c r="AO93" s="249">
        <f t="shared" si="144"/>
        <v>0</v>
      </c>
      <c r="AP93" s="249">
        <f t="shared" si="145"/>
        <v>0</v>
      </c>
      <c r="AQ93" s="251">
        <f t="shared" si="146"/>
        <v>0</v>
      </c>
      <c r="AR93" s="243">
        <f t="shared" si="211"/>
        <v>0</v>
      </c>
      <c r="AS93" s="243">
        <f t="shared" si="202"/>
        <v>0</v>
      </c>
      <c r="AT93" s="249">
        <f t="shared" si="173"/>
        <v>0</v>
      </c>
      <c r="AU93" s="249">
        <f t="shared" si="212"/>
        <v>0</v>
      </c>
      <c r="AV93" s="44">
        <f t="shared" si="190"/>
        <v>1</v>
      </c>
      <c r="AW93" s="44">
        <f t="shared" si="191"/>
        <v>0</v>
      </c>
      <c r="AX93" s="249" t="e">
        <f t="shared" si="213"/>
        <v>#VALUE!</v>
      </c>
      <c r="AY93" s="249" t="e">
        <f t="shared" si="192"/>
        <v>#VALUE!</v>
      </c>
      <c r="AZ93" s="243" t="e">
        <f t="shared" si="193"/>
        <v>#VALUE!</v>
      </c>
      <c r="BA93" s="253">
        <f t="shared" si="194"/>
        <v>0</v>
      </c>
      <c r="BB93" s="253">
        <f t="shared" si="195"/>
        <v>0</v>
      </c>
      <c r="BC93" s="226">
        <f t="shared" si="196"/>
        <v>0</v>
      </c>
      <c r="BD93" s="249" t="b">
        <f t="shared" si="197"/>
        <v>0</v>
      </c>
      <c r="BE93" s="249">
        <f t="shared" si="203"/>
        <v>0</v>
      </c>
      <c r="BF93" s="236">
        <f t="shared" si="204"/>
        <v>0</v>
      </c>
      <c r="BG93" s="80"/>
      <c r="BH93" s="80"/>
      <c r="BI93" s="80"/>
      <c r="BN93" s="82"/>
      <c r="BO93" s="82"/>
      <c r="BP93" s="82"/>
      <c r="BQ93" s="82"/>
      <c r="BR93" s="82"/>
      <c r="BS93" s="82"/>
      <c r="BU93" s="131"/>
      <c r="BV93" s="131"/>
    </row>
    <row r="94" spans="1:74" ht="12.75" customHeight="1">
      <c r="A94" s="56"/>
      <c r="B94" s="93"/>
      <c r="C94" s="40" t="str">
        <f t="shared" si="205"/>
        <v/>
      </c>
      <c r="D94" s="55" t="str">
        <f t="shared" si="201"/>
        <v/>
      </c>
      <c r="E94" s="102" t="str">
        <f t="shared" si="198"/>
        <v/>
      </c>
      <c r="F94" s="103" t="str">
        <f t="shared" si="214"/>
        <v/>
      </c>
      <c r="G94" s="102" t="str">
        <f t="shared" si="200"/>
        <v/>
      </c>
      <c r="H94" s="189" t="str">
        <f t="shared" si="215"/>
        <v/>
      </c>
      <c r="I94" s="190"/>
      <c r="J94" s="104"/>
      <c r="K94" s="104"/>
      <c r="L94" s="105" t="str">
        <f t="shared" si="206"/>
        <v/>
      </c>
      <c r="M94" s="104"/>
      <c r="N94" s="104"/>
      <c r="O94" s="107" t="str">
        <f t="shared" si="207"/>
        <v/>
      </c>
      <c r="P94" s="53"/>
      <c r="Q94" s="254"/>
      <c r="R94" s="238">
        <f t="shared" si="175"/>
        <v>0</v>
      </c>
      <c r="S94" s="44">
        <f t="shared" si="176"/>
        <v>0</v>
      </c>
      <c r="T94" s="44">
        <f t="shared" si="177"/>
        <v>1900</v>
      </c>
      <c r="U94" s="44">
        <f t="shared" si="178"/>
        <v>0</v>
      </c>
      <c r="V94" s="44">
        <f t="shared" si="179"/>
        <v>0</v>
      </c>
      <c r="W94" s="44">
        <f t="shared" si="208"/>
        <v>0</v>
      </c>
      <c r="X94" s="236">
        <f t="shared" si="180"/>
        <v>1</v>
      </c>
      <c r="Y94" s="236">
        <f t="shared" si="181"/>
        <v>0</v>
      </c>
      <c r="Z94" s="236">
        <f t="shared" si="182"/>
        <v>0</v>
      </c>
      <c r="AA94" s="236">
        <f t="shared" si="183"/>
        <v>0</v>
      </c>
      <c r="AB94" s="236">
        <f t="shared" si="184"/>
        <v>0</v>
      </c>
      <c r="AC94" s="251">
        <f>PMT(U94/R24*(AB94),1,-AQ93,AQ93)</f>
        <v>0</v>
      </c>
      <c r="AD94" s="251">
        <f t="shared" si="185"/>
        <v>0</v>
      </c>
      <c r="AE94" s="251">
        <f t="shared" si="186"/>
        <v>0</v>
      </c>
      <c r="AF94" s="251">
        <f t="shared" si="187"/>
        <v>0</v>
      </c>
      <c r="AG94" s="251">
        <f t="shared" si="188"/>
        <v>0</v>
      </c>
      <c r="AH94" s="252">
        <f t="shared" si="140"/>
        <v>0</v>
      </c>
      <c r="AI94" s="252">
        <f t="shared" si="141"/>
        <v>1</v>
      </c>
      <c r="AJ94" s="236">
        <f t="shared" si="142"/>
        <v>0</v>
      </c>
      <c r="AK94" s="249">
        <f t="shared" si="209"/>
        <v>0</v>
      </c>
      <c r="AL94" s="236">
        <f t="shared" si="189"/>
        <v>0</v>
      </c>
      <c r="AM94" s="249">
        <f t="shared" si="210"/>
        <v>0</v>
      </c>
      <c r="AN94" s="249">
        <f t="shared" si="143"/>
        <v>0</v>
      </c>
      <c r="AO94" s="249">
        <f t="shared" si="144"/>
        <v>0</v>
      </c>
      <c r="AP94" s="249">
        <f t="shared" si="145"/>
        <v>0</v>
      </c>
      <c r="AQ94" s="251">
        <f t="shared" si="146"/>
        <v>0</v>
      </c>
      <c r="AR94" s="243">
        <f t="shared" si="211"/>
        <v>0</v>
      </c>
      <c r="AS94" s="243">
        <f t="shared" si="202"/>
        <v>0</v>
      </c>
      <c r="AT94" s="249">
        <f t="shared" si="173"/>
        <v>0</v>
      </c>
      <c r="AU94" s="249">
        <f t="shared" si="212"/>
        <v>0</v>
      </c>
      <c r="AV94" s="44">
        <f t="shared" si="190"/>
        <v>1</v>
      </c>
      <c r="AW94" s="44">
        <f t="shared" si="191"/>
        <v>0</v>
      </c>
      <c r="AX94" s="249" t="e">
        <f t="shared" si="213"/>
        <v>#VALUE!</v>
      </c>
      <c r="AY94" s="249" t="e">
        <f t="shared" si="192"/>
        <v>#VALUE!</v>
      </c>
      <c r="AZ94" s="243" t="e">
        <f t="shared" si="193"/>
        <v>#VALUE!</v>
      </c>
      <c r="BA94" s="253">
        <f t="shared" si="194"/>
        <v>0</v>
      </c>
      <c r="BB94" s="253">
        <f t="shared" si="195"/>
        <v>0</v>
      </c>
      <c r="BC94" s="226">
        <f t="shared" si="196"/>
        <v>0</v>
      </c>
      <c r="BD94" s="249" t="b">
        <f t="shared" si="197"/>
        <v>0</v>
      </c>
      <c r="BE94" s="249">
        <f t="shared" si="203"/>
        <v>0</v>
      </c>
      <c r="BF94" s="236">
        <f t="shared" si="204"/>
        <v>0</v>
      </c>
      <c r="BG94" s="80"/>
      <c r="BH94" s="80"/>
      <c r="BI94" s="80"/>
      <c r="BN94" s="82"/>
      <c r="BO94" s="82"/>
      <c r="BP94" s="82"/>
      <c r="BQ94" s="82"/>
      <c r="BR94" s="82"/>
      <c r="BS94" s="82"/>
      <c r="BU94" s="131"/>
      <c r="BV94" s="131"/>
    </row>
    <row r="95" spans="1:74" ht="12.75" customHeight="1">
      <c r="A95" s="56"/>
      <c r="B95" s="93"/>
      <c r="C95" s="40" t="str">
        <f t="shared" si="205"/>
        <v/>
      </c>
      <c r="D95" s="55" t="str">
        <f t="shared" si="201"/>
        <v/>
      </c>
      <c r="E95" s="102" t="str">
        <f t="shared" si="198"/>
        <v/>
      </c>
      <c r="F95" s="103" t="str">
        <f t="shared" si="214"/>
        <v/>
      </c>
      <c r="G95" s="102" t="str">
        <f t="shared" si="200"/>
        <v/>
      </c>
      <c r="H95" s="189" t="str">
        <f t="shared" si="215"/>
        <v/>
      </c>
      <c r="I95" s="190"/>
      <c r="J95" s="104"/>
      <c r="K95" s="104"/>
      <c r="L95" s="105" t="str">
        <f t="shared" si="206"/>
        <v/>
      </c>
      <c r="M95" s="104"/>
      <c r="N95" s="104"/>
      <c r="O95" s="107" t="str">
        <f t="shared" si="207"/>
        <v/>
      </c>
      <c r="P95" s="53"/>
      <c r="Q95" s="254"/>
      <c r="R95" s="238">
        <f t="shared" si="175"/>
        <v>0</v>
      </c>
      <c r="S95" s="44">
        <f t="shared" si="176"/>
        <v>0</v>
      </c>
      <c r="T95" s="44">
        <f t="shared" si="177"/>
        <v>1900</v>
      </c>
      <c r="U95" s="44">
        <f t="shared" si="178"/>
        <v>0</v>
      </c>
      <c r="V95" s="44">
        <f t="shared" si="179"/>
        <v>0</v>
      </c>
      <c r="W95" s="44">
        <f t="shared" si="208"/>
        <v>0</v>
      </c>
      <c r="X95" s="236">
        <f t="shared" si="180"/>
        <v>1</v>
      </c>
      <c r="Y95" s="236">
        <f t="shared" si="181"/>
        <v>0</v>
      </c>
      <c r="Z95" s="236">
        <f t="shared" si="182"/>
        <v>0</v>
      </c>
      <c r="AA95" s="236">
        <f t="shared" si="183"/>
        <v>0</v>
      </c>
      <c r="AB95" s="236">
        <f t="shared" si="184"/>
        <v>0</v>
      </c>
      <c r="AC95" s="251">
        <f>PMT(U95/R24*(AB95),1,-AQ94,AQ94)</f>
        <v>0</v>
      </c>
      <c r="AD95" s="251">
        <f t="shared" si="185"/>
        <v>0</v>
      </c>
      <c r="AE95" s="251">
        <f t="shared" si="186"/>
        <v>0</v>
      </c>
      <c r="AF95" s="251">
        <f t="shared" si="187"/>
        <v>0</v>
      </c>
      <c r="AG95" s="251">
        <f t="shared" si="188"/>
        <v>0</v>
      </c>
      <c r="AH95" s="252">
        <f t="shared" si="140"/>
        <v>0</v>
      </c>
      <c r="AI95" s="252">
        <f t="shared" si="141"/>
        <v>1</v>
      </c>
      <c r="AJ95" s="236">
        <f t="shared" si="142"/>
        <v>0</v>
      </c>
      <c r="AK95" s="249">
        <f t="shared" si="209"/>
        <v>0</v>
      </c>
      <c r="AL95" s="236">
        <f t="shared" si="189"/>
        <v>0</v>
      </c>
      <c r="AM95" s="249">
        <f t="shared" si="210"/>
        <v>0</v>
      </c>
      <c r="AN95" s="249">
        <f t="shared" si="143"/>
        <v>0</v>
      </c>
      <c r="AO95" s="249">
        <f t="shared" si="144"/>
        <v>0</v>
      </c>
      <c r="AP95" s="249">
        <f t="shared" si="145"/>
        <v>0</v>
      </c>
      <c r="AQ95" s="251">
        <f t="shared" si="146"/>
        <v>0</v>
      </c>
      <c r="AR95" s="243">
        <f t="shared" si="211"/>
        <v>0</v>
      </c>
      <c r="AS95" s="243">
        <f t="shared" si="202"/>
        <v>0</v>
      </c>
      <c r="AT95" s="249">
        <f t="shared" si="173"/>
        <v>0</v>
      </c>
      <c r="AU95" s="249">
        <f t="shared" si="212"/>
        <v>0</v>
      </c>
      <c r="AV95" s="44">
        <f t="shared" si="190"/>
        <v>1</v>
      </c>
      <c r="AW95" s="44">
        <f t="shared" si="191"/>
        <v>0</v>
      </c>
      <c r="AX95" s="249" t="e">
        <f t="shared" si="213"/>
        <v>#VALUE!</v>
      </c>
      <c r="AY95" s="249" t="e">
        <f t="shared" si="192"/>
        <v>#VALUE!</v>
      </c>
      <c r="AZ95" s="243" t="e">
        <f t="shared" si="193"/>
        <v>#VALUE!</v>
      </c>
      <c r="BA95" s="253">
        <f t="shared" si="194"/>
        <v>0</v>
      </c>
      <c r="BB95" s="253">
        <f t="shared" si="195"/>
        <v>0</v>
      </c>
      <c r="BC95" s="226">
        <f t="shared" si="196"/>
        <v>0</v>
      </c>
      <c r="BD95" s="249" t="b">
        <f t="shared" si="197"/>
        <v>0</v>
      </c>
      <c r="BE95" s="249">
        <f t="shared" si="203"/>
        <v>0</v>
      </c>
      <c r="BF95" s="236">
        <f t="shared" si="204"/>
        <v>0</v>
      </c>
      <c r="BG95" s="80"/>
      <c r="BH95" s="80"/>
      <c r="BI95" s="80"/>
      <c r="BN95" s="82"/>
      <c r="BO95" s="82"/>
      <c r="BP95" s="82"/>
      <c r="BQ95" s="82"/>
      <c r="BR95" s="82"/>
      <c r="BS95" s="82"/>
      <c r="BU95" s="131"/>
      <c r="BV95" s="131"/>
    </row>
    <row r="96" spans="1:74" ht="12.75" customHeight="1">
      <c r="A96" s="56"/>
      <c r="B96" s="93"/>
      <c r="C96" s="40" t="str">
        <f t="shared" si="205"/>
        <v/>
      </c>
      <c r="D96" s="55" t="str">
        <f t="shared" si="201"/>
        <v/>
      </c>
      <c r="E96" s="102" t="str">
        <f t="shared" si="198"/>
        <v/>
      </c>
      <c r="F96" s="103" t="str">
        <f t="shared" si="214"/>
        <v/>
      </c>
      <c r="G96" s="102" t="str">
        <f t="shared" si="200"/>
        <v/>
      </c>
      <c r="H96" s="189" t="str">
        <f t="shared" si="215"/>
        <v/>
      </c>
      <c r="I96" s="190"/>
      <c r="J96" s="104"/>
      <c r="K96" s="104"/>
      <c r="L96" s="105" t="str">
        <f t="shared" si="206"/>
        <v/>
      </c>
      <c r="M96" s="104"/>
      <c r="N96" s="104"/>
      <c r="O96" s="107" t="str">
        <f t="shared" si="207"/>
        <v/>
      </c>
      <c r="P96" s="53"/>
      <c r="Q96" s="254"/>
      <c r="R96" s="238">
        <f t="shared" si="175"/>
        <v>0</v>
      </c>
      <c r="S96" s="44">
        <f t="shared" si="176"/>
        <v>0</v>
      </c>
      <c r="T96" s="44">
        <f t="shared" si="177"/>
        <v>1900</v>
      </c>
      <c r="U96" s="44">
        <f t="shared" si="178"/>
        <v>0</v>
      </c>
      <c r="V96" s="44">
        <f t="shared" si="179"/>
        <v>0</v>
      </c>
      <c r="W96" s="44">
        <f t="shared" si="208"/>
        <v>0</v>
      </c>
      <c r="X96" s="236">
        <f t="shared" si="180"/>
        <v>1</v>
      </c>
      <c r="Y96" s="236">
        <f t="shared" si="181"/>
        <v>0</v>
      </c>
      <c r="Z96" s="236">
        <f t="shared" si="182"/>
        <v>0</v>
      </c>
      <c r="AA96" s="236">
        <f t="shared" si="183"/>
        <v>0</v>
      </c>
      <c r="AB96" s="236">
        <f t="shared" si="184"/>
        <v>0</v>
      </c>
      <c r="AC96" s="251">
        <f>PMT(U96/R24*(AB96),1,-AQ95,AQ95)</f>
        <v>0</v>
      </c>
      <c r="AD96" s="251">
        <f t="shared" si="185"/>
        <v>0</v>
      </c>
      <c r="AE96" s="251">
        <f t="shared" si="186"/>
        <v>0</v>
      </c>
      <c r="AF96" s="251">
        <f t="shared" si="187"/>
        <v>0</v>
      </c>
      <c r="AG96" s="251">
        <f t="shared" si="188"/>
        <v>0</v>
      </c>
      <c r="AH96" s="252">
        <f t="shared" si="140"/>
        <v>0</v>
      </c>
      <c r="AI96" s="252">
        <f t="shared" si="141"/>
        <v>1</v>
      </c>
      <c r="AJ96" s="236">
        <f t="shared" si="142"/>
        <v>0</v>
      </c>
      <c r="AK96" s="249">
        <f t="shared" si="209"/>
        <v>0</v>
      </c>
      <c r="AL96" s="236">
        <f t="shared" si="189"/>
        <v>0</v>
      </c>
      <c r="AM96" s="249">
        <f t="shared" si="210"/>
        <v>0</v>
      </c>
      <c r="AN96" s="249">
        <f t="shared" si="143"/>
        <v>0</v>
      </c>
      <c r="AO96" s="249">
        <f t="shared" si="144"/>
        <v>0</v>
      </c>
      <c r="AP96" s="249">
        <f t="shared" si="145"/>
        <v>0</v>
      </c>
      <c r="AQ96" s="251">
        <f t="shared" si="146"/>
        <v>0</v>
      </c>
      <c r="AR96" s="243">
        <f t="shared" si="211"/>
        <v>0</v>
      </c>
      <c r="AS96" s="243">
        <f t="shared" si="202"/>
        <v>0</v>
      </c>
      <c r="AT96" s="249">
        <f t="shared" si="173"/>
        <v>0</v>
      </c>
      <c r="AU96" s="249">
        <f t="shared" si="212"/>
        <v>0</v>
      </c>
      <c r="AV96" s="44">
        <f t="shared" si="190"/>
        <v>1</v>
      </c>
      <c r="AW96" s="44">
        <f t="shared" si="191"/>
        <v>0</v>
      </c>
      <c r="AX96" s="249" t="e">
        <f t="shared" si="213"/>
        <v>#VALUE!</v>
      </c>
      <c r="AY96" s="249" t="e">
        <f t="shared" si="192"/>
        <v>#VALUE!</v>
      </c>
      <c r="AZ96" s="243" t="e">
        <f t="shared" si="193"/>
        <v>#VALUE!</v>
      </c>
      <c r="BA96" s="253">
        <f t="shared" si="194"/>
        <v>0</v>
      </c>
      <c r="BB96" s="253">
        <f t="shared" si="195"/>
        <v>0</v>
      </c>
      <c r="BC96" s="226">
        <f t="shared" si="196"/>
        <v>0</v>
      </c>
      <c r="BD96" s="249" t="b">
        <f t="shared" si="197"/>
        <v>0</v>
      </c>
      <c r="BE96" s="249">
        <f t="shared" si="203"/>
        <v>0</v>
      </c>
      <c r="BF96" s="236">
        <f t="shared" si="204"/>
        <v>0</v>
      </c>
      <c r="BG96" s="80"/>
      <c r="BH96" s="80"/>
      <c r="BI96" s="80"/>
      <c r="BN96" s="82"/>
      <c r="BO96" s="82"/>
      <c r="BP96" s="82"/>
      <c r="BQ96" s="82"/>
      <c r="BR96" s="82"/>
      <c r="BS96" s="82"/>
      <c r="BU96" s="131"/>
      <c r="BV96" s="131"/>
    </row>
    <row r="97" spans="1:74" ht="12.75" customHeight="1">
      <c r="A97" s="56"/>
      <c r="B97" s="93"/>
      <c r="C97" s="40" t="str">
        <f t="shared" si="205"/>
        <v/>
      </c>
      <c r="D97" s="55" t="str">
        <f t="shared" si="201"/>
        <v/>
      </c>
      <c r="E97" s="102" t="str">
        <f t="shared" si="198"/>
        <v/>
      </c>
      <c r="F97" s="103" t="str">
        <f t="shared" si="214"/>
        <v/>
      </c>
      <c r="G97" s="102" t="str">
        <f t="shared" si="200"/>
        <v/>
      </c>
      <c r="H97" s="189" t="str">
        <f t="shared" si="215"/>
        <v/>
      </c>
      <c r="I97" s="190"/>
      <c r="J97" s="104"/>
      <c r="K97" s="104"/>
      <c r="L97" s="105" t="str">
        <f t="shared" si="206"/>
        <v/>
      </c>
      <c r="M97" s="104"/>
      <c r="N97" s="104"/>
      <c r="O97" s="107" t="str">
        <f t="shared" si="207"/>
        <v/>
      </c>
      <c r="P97" s="53"/>
      <c r="Q97" s="254"/>
      <c r="R97" s="238">
        <f t="shared" si="175"/>
        <v>0</v>
      </c>
      <c r="S97" s="44">
        <f t="shared" si="176"/>
        <v>0</v>
      </c>
      <c r="T97" s="44">
        <f t="shared" si="177"/>
        <v>1900</v>
      </c>
      <c r="U97" s="44">
        <f t="shared" si="178"/>
        <v>0</v>
      </c>
      <c r="V97" s="44">
        <f t="shared" si="179"/>
        <v>0</v>
      </c>
      <c r="W97" s="44">
        <f t="shared" si="208"/>
        <v>0</v>
      </c>
      <c r="X97" s="236">
        <f t="shared" si="180"/>
        <v>1</v>
      </c>
      <c r="Y97" s="236">
        <f t="shared" si="181"/>
        <v>0</v>
      </c>
      <c r="Z97" s="236">
        <f t="shared" si="182"/>
        <v>0</v>
      </c>
      <c r="AA97" s="236">
        <f t="shared" si="183"/>
        <v>0</v>
      </c>
      <c r="AB97" s="236">
        <f t="shared" si="184"/>
        <v>0</v>
      </c>
      <c r="AC97" s="251">
        <f>PMT(U97/R24*(AB97),1,-AQ96,AQ96)</f>
        <v>0</v>
      </c>
      <c r="AD97" s="251">
        <f t="shared" si="185"/>
        <v>0</v>
      </c>
      <c r="AE97" s="251">
        <f t="shared" si="186"/>
        <v>0</v>
      </c>
      <c r="AF97" s="251">
        <f t="shared" si="187"/>
        <v>0</v>
      </c>
      <c r="AG97" s="251">
        <f t="shared" si="188"/>
        <v>0</v>
      </c>
      <c r="AH97" s="252">
        <f t="shared" si="140"/>
        <v>0</v>
      </c>
      <c r="AI97" s="252">
        <f t="shared" si="141"/>
        <v>1</v>
      </c>
      <c r="AJ97" s="236">
        <f t="shared" si="142"/>
        <v>0</v>
      </c>
      <c r="AK97" s="249">
        <f t="shared" si="209"/>
        <v>0</v>
      </c>
      <c r="AL97" s="236">
        <f t="shared" si="189"/>
        <v>0</v>
      </c>
      <c r="AM97" s="249">
        <f t="shared" si="210"/>
        <v>0</v>
      </c>
      <c r="AN97" s="249">
        <f t="shared" si="143"/>
        <v>0</v>
      </c>
      <c r="AO97" s="249">
        <f t="shared" si="144"/>
        <v>0</v>
      </c>
      <c r="AP97" s="249">
        <f t="shared" si="145"/>
        <v>0</v>
      </c>
      <c r="AQ97" s="251">
        <f t="shared" si="146"/>
        <v>0</v>
      </c>
      <c r="AR97" s="243">
        <f t="shared" si="211"/>
        <v>0</v>
      </c>
      <c r="AS97" s="243">
        <f t="shared" si="202"/>
        <v>0</v>
      </c>
      <c r="AT97" s="249">
        <f t="shared" si="173"/>
        <v>0</v>
      </c>
      <c r="AU97" s="249">
        <f t="shared" si="212"/>
        <v>0</v>
      </c>
      <c r="AV97" s="44">
        <f t="shared" si="190"/>
        <v>1</v>
      </c>
      <c r="AW97" s="44">
        <f t="shared" si="191"/>
        <v>0</v>
      </c>
      <c r="AX97" s="249" t="e">
        <f t="shared" si="213"/>
        <v>#VALUE!</v>
      </c>
      <c r="AY97" s="249" t="e">
        <f t="shared" si="192"/>
        <v>#VALUE!</v>
      </c>
      <c r="AZ97" s="243" t="e">
        <f t="shared" si="193"/>
        <v>#VALUE!</v>
      </c>
      <c r="BA97" s="253">
        <f t="shared" si="194"/>
        <v>0</v>
      </c>
      <c r="BB97" s="253">
        <f t="shared" si="195"/>
        <v>0</v>
      </c>
      <c r="BC97" s="226">
        <f t="shared" si="196"/>
        <v>0</v>
      </c>
      <c r="BD97" s="249" t="b">
        <f t="shared" si="197"/>
        <v>0</v>
      </c>
      <c r="BE97" s="249">
        <f t="shared" si="203"/>
        <v>0</v>
      </c>
      <c r="BF97" s="236">
        <f t="shared" si="204"/>
        <v>0</v>
      </c>
      <c r="BG97" s="80"/>
      <c r="BH97" s="80"/>
      <c r="BI97" s="80"/>
      <c r="BN97" s="82"/>
      <c r="BO97" s="82"/>
      <c r="BP97" s="82"/>
      <c r="BQ97" s="82"/>
      <c r="BR97" s="82"/>
      <c r="BS97" s="82"/>
      <c r="BU97" s="131"/>
      <c r="BV97" s="131"/>
    </row>
    <row r="98" spans="1:74" ht="12.75" customHeight="1">
      <c r="A98" s="56"/>
      <c r="B98" s="93"/>
      <c r="C98" s="40" t="str">
        <f t="shared" si="205"/>
        <v/>
      </c>
      <c r="D98" s="55" t="str">
        <f t="shared" si="201"/>
        <v/>
      </c>
      <c r="E98" s="102" t="str">
        <f t="shared" si="198"/>
        <v/>
      </c>
      <c r="F98" s="103" t="str">
        <f t="shared" si="214"/>
        <v/>
      </c>
      <c r="G98" s="102" t="str">
        <f t="shared" si="200"/>
        <v/>
      </c>
      <c r="H98" s="189" t="str">
        <f t="shared" si="215"/>
        <v/>
      </c>
      <c r="I98" s="190"/>
      <c r="J98" s="104"/>
      <c r="K98" s="104"/>
      <c r="L98" s="105" t="str">
        <f t="shared" si="206"/>
        <v/>
      </c>
      <c r="M98" s="104"/>
      <c r="N98" s="104"/>
      <c r="O98" s="107" t="str">
        <f t="shared" si="207"/>
        <v/>
      </c>
      <c r="P98" s="53"/>
      <c r="Q98" s="254"/>
      <c r="R98" s="238">
        <f t="shared" si="175"/>
        <v>0</v>
      </c>
      <c r="S98" s="44">
        <f t="shared" si="176"/>
        <v>0</v>
      </c>
      <c r="T98" s="44">
        <f t="shared" si="177"/>
        <v>1900</v>
      </c>
      <c r="U98" s="44">
        <f t="shared" si="178"/>
        <v>0</v>
      </c>
      <c r="V98" s="44">
        <f t="shared" si="179"/>
        <v>0</v>
      </c>
      <c r="W98" s="44">
        <f t="shared" si="208"/>
        <v>0</v>
      </c>
      <c r="X98" s="236">
        <f t="shared" si="180"/>
        <v>1</v>
      </c>
      <c r="Y98" s="236">
        <f t="shared" si="181"/>
        <v>0</v>
      </c>
      <c r="Z98" s="236">
        <f t="shared" si="182"/>
        <v>0</v>
      </c>
      <c r="AA98" s="236">
        <f t="shared" si="183"/>
        <v>0</v>
      </c>
      <c r="AB98" s="236">
        <f t="shared" si="184"/>
        <v>0</v>
      </c>
      <c r="AC98" s="251">
        <f>PMT(U98/R24*(AB98),1,-AQ97,AQ97)</f>
        <v>0</v>
      </c>
      <c r="AD98" s="251">
        <f t="shared" si="185"/>
        <v>0</v>
      </c>
      <c r="AE98" s="251">
        <f t="shared" si="186"/>
        <v>0</v>
      </c>
      <c r="AF98" s="251">
        <f t="shared" si="187"/>
        <v>0</v>
      </c>
      <c r="AG98" s="251">
        <f t="shared" si="188"/>
        <v>0</v>
      </c>
      <c r="AH98" s="252">
        <f t="shared" ref="AH98:AH161" si="216">IF(B98&lt;0,1,0)</f>
        <v>0</v>
      </c>
      <c r="AI98" s="252">
        <f t="shared" ref="AI98:AI161" si="217">IF(B98&lt;0,0,1)</f>
        <v>1</v>
      </c>
      <c r="AJ98" s="236">
        <f t="shared" ref="AJ98:AJ161" si="218">IF(AI98*(B98-J98)&lt;0,1,0)</f>
        <v>0</v>
      </c>
      <c r="AK98" s="249">
        <f t="shared" si="209"/>
        <v>0</v>
      </c>
      <c r="AL98" s="236">
        <f t="shared" si="189"/>
        <v>0</v>
      </c>
      <c r="AM98" s="249">
        <f t="shared" si="210"/>
        <v>0</v>
      </c>
      <c r="AN98" s="249">
        <f t="shared" ref="AN98:AN161" si="219">IF(B98&lt;0,B98,0)</f>
        <v>0</v>
      </c>
      <c r="AO98" s="249">
        <f t="shared" ref="AO98:AO161" si="220">SUM((B98-AF98-J98-N98)*W98+AN98)</f>
        <v>0</v>
      </c>
      <c r="AP98" s="249">
        <f t="shared" ref="AP98:AP161" si="221">IF(AO98*AI98&gt;=0,AO98,0)</f>
        <v>0</v>
      </c>
      <c r="AQ98" s="251">
        <f t="shared" ref="AQ98:AQ161" si="222">SUM(AQ97-(AP98*W98)-(AP98*AH98))</f>
        <v>0</v>
      </c>
      <c r="AR98" s="243">
        <f t="shared" si="211"/>
        <v>0</v>
      </c>
      <c r="AS98" s="243">
        <f t="shared" si="202"/>
        <v>0</v>
      </c>
      <c r="AT98" s="249">
        <f t="shared" si="173"/>
        <v>0</v>
      </c>
      <c r="AU98" s="249">
        <f t="shared" si="212"/>
        <v>0</v>
      </c>
      <c r="AV98" s="44">
        <f t="shared" si="190"/>
        <v>1</v>
      </c>
      <c r="AW98" s="44">
        <f t="shared" si="191"/>
        <v>0</v>
      </c>
      <c r="AX98" s="249" t="e">
        <f t="shared" si="213"/>
        <v>#VALUE!</v>
      </c>
      <c r="AY98" s="249" t="e">
        <f t="shared" si="192"/>
        <v>#VALUE!</v>
      </c>
      <c r="AZ98" s="243" t="e">
        <f t="shared" si="193"/>
        <v>#VALUE!</v>
      </c>
      <c r="BA98" s="253">
        <f t="shared" si="194"/>
        <v>0</v>
      </c>
      <c r="BB98" s="253">
        <f t="shared" si="195"/>
        <v>0</v>
      </c>
      <c r="BC98" s="226">
        <f t="shared" si="196"/>
        <v>0</v>
      </c>
      <c r="BD98" s="249" t="b">
        <f t="shared" si="197"/>
        <v>0</v>
      </c>
      <c r="BE98" s="249">
        <f t="shared" si="203"/>
        <v>0</v>
      </c>
      <c r="BF98" s="236">
        <f t="shared" si="204"/>
        <v>0</v>
      </c>
      <c r="BG98" s="80"/>
      <c r="BH98" s="80"/>
      <c r="BI98" s="80"/>
      <c r="BN98" s="82"/>
      <c r="BO98" s="82"/>
      <c r="BP98" s="82"/>
      <c r="BQ98" s="82"/>
      <c r="BR98" s="82"/>
      <c r="BS98" s="82"/>
      <c r="BU98" s="131"/>
      <c r="BV98" s="131"/>
    </row>
    <row r="99" spans="1:74" ht="12.75" customHeight="1">
      <c r="A99" s="56"/>
      <c r="B99" s="93"/>
      <c r="C99" s="40" t="str">
        <f t="shared" si="205"/>
        <v/>
      </c>
      <c r="D99" s="55" t="str">
        <f t="shared" si="201"/>
        <v/>
      </c>
      <c r="E99" s="102" t="str">
        <f t="shared" si="198"/>
        <v/>
      </c>
      <c r="F99" s="103" t="str">
        <f t="shared" si="214"/>
        <v/>
      </c>
      <c r="G99" s="102" t="str">
        <f t="shared" si="200"/>
        <v/>
      </c>
      <c r="H99" s="189" t="str">
        <f t="shared" si="215"/>
        <v/>
      </c>
      <c r="I99" s="190"/>
      <c r="J99" s="104"/>
      <c r="K99" s="104"/>
      <c r="L99" s="105" t="str">
        <f t="shared" si="206"/>
        <v/>
      </c>
      <c r="M99" s="104"/>
      <c r="N99" s="104"/>
      <c r="O99" s="107" t="str">
        <f t="shared" si="207"/>
        <v/>
      </c>
      <c r="P99" s="53"/>
      <c r="Q99" s="254"/>
      <c r="R99" s="238">
        <f t="shared" si="175"/>
        <v>0</v>
      </c>
      <c r="S99" s="44">
        <f t="shared" si="176"/>
        <v>0</v>
      </c>
      <c r="T99" s="44">
        <f t="shared" si="177"/>
        <v>1900</v>
      </c>
      <c r="U99" s="44">
        <f t="shared" si="178"/>
        <v>0</v>
      </c>
      <c r="V99" s="44">
        <f t="shared" si="179"/>
        <v>0</v>
      </c>
      <c r="W99" s="44">
        <f t="shared" si="208"/>
        <v>0</v>
      </c>
      <c r="X99" s="236">
        <f t="shared" si="180"/>
        <v>1</v>
      </c>
      <c r="Y99" s="236">
        <f t="shared" si="181"/>
        <v>0</v>
      </c>
      <c r="Z99" s="236">
        <f t="shared" si="182"/>
        <v>0</v>
      </c>
      <c r="AA99" s="236">
        <f t="shared" si="183"/>
        <v>0</v>
      </c>
      <c r="AB99" s="236">
        <f t="shared" si="184"/>
        <v>0</v>
      </c>
      <c r="AC99" s="251">
        <f>PMT(U99/R24*(AB99),1,-AQ98,AQ98)</f>
        <v>0</v>
      </c>
      <c r="AD99" s="251">
        <f t="shared" si="185"/>
        <v>0</v>
      </c>
      <c r="AE99" s="251">
        <f t="shared" si="186"/>
        <v>0</v>
      </c>
      <c r="AF99" s="251">
        <f t="shared" si="187"/>
        <v>0</v>
      </c>
      <c r="AG99" s="251">
        <f t="shared" si="188"/>
        <v>0</v>
      </c>
      <c r="AH99" s="252">
        <f t="shared" si="216"/>
        <v>0</v>
      </c>
      <c r="AI99" s="252">
        <f t="shared" si="217"/>
        <v>1</v>
      </c>
      <c r="AJ99" s="236">
        <f t="shared" si="218"/>
        <v>0</v>
      </c>
      <c r="AK99" s="249">
        <f t="shared" si="209"/>
        <v>0</v>
      </c>
      <c r="AL99" s="236">
        <f t="shared" si="189"/>
        <v>0</v>
      </c>
      <c r="AM99" s="249">
        <f t="shared" si="210"/>
        <v>0</v>
      </c>
      <c r="AN99" s="249">
        <f t="shared" si="219"/>
        <v>0</v>
      </c>
      <c r="AO99" s="249">
        <f t="shared" si="220"/>
        <v>0</v>
      </c>
      <c r="AP99" s="249">
        <f t="shared" si="221"/>
        <v>0</v>
      </c>
      <c r="AQ99" s="251">
        <f t="shared" si="222"/>
        <v>0</v>
      </c>
      <c r="AR99" s="243">
        <f t="shared" si="211"/>
        <v>0</v>
      </c>
      <c r="AS99" s="243">
        <f t="shared" si="202"/>
        <v>0</v>
      </c>
      <c r="AT99" s="249">
        <f t="shared" si="173"/>
        <v>0</v>
      </c>
      <c r="AU99" s="249">
        <f t="shared" si="212"/>
        <v>0</v>
      </c>
      <c r="AV99" s="44">
        <f t="shared" si="190"/>
        <v>1</v>
      </c>
      <c r="AW99" s="44">
        <f t="shared" si="191"/>
        <v>0</v>
      </c>
      <c r="AX99" s="249" t="e">
        <f t="shared" si="213"/>
        <v>#VALUE!</v>
      </c>
      <c r="AY99" s="249" t="e">
        <f t="shared" si="192"/>
        <v>#VALUE!</v>
      </c>
      <c r="AZ99" s="243" t="e">
        <f t="shared" si="193"/>
        <v>#VALUE!</v>
      </c>
      <c r="BA99" s="253">
        <f t="shared" si="194"/>
        <v>0</v>
      </c>
      <c r="BB99" s="253">
        <f t="shared" si="195"/>
        <v>0</v>
      </c>
      <c r="BC99" s="226">
        <f t="shared" si="196"/>
        <v>0</v>
      </c>
      <c r="BD99" s="249" t="b">
        <f t="shared" si="197"/>
        <v>0</v>
      </c>
      <c r="BE99" s="249">
        <f t="shared" si="203"/>
        <v>0</v>
      </c>
      <c r="BF99" s="236">
        <f t="shared" si="204"/>
        <v>0</v>
      </c>
      <c r="BG99" s="80"/>
      <c r="BH99" s="80"/>
      <c r="BI99" s="80"/>
      <c r="BN99" s="82"/>
      <c r="BO99" s="82"/>
      <c r="BP99" s="82"/>
      <c r="BQ99" s="82"/>
      <c r="BR99" s="82"/>
      <c r="BS99" s="82"/>
      <c r="BU99" s="131"/>
      <c r="BV99" s="131"/>
    </row>
    <row r="100" spans="1:74" ht="12.75" customHeight="1">
      <c r="A100" s="56"/>
      <c r="B100" s="93"/>
      <c r="C100" s="40" t="str">
        <f t="shared" si="205"/>
        <v/>
      </c>
      <c r="D100" s="55" t="str">
        <f t="shared" si="201"/>
        <v/>
      </c>
      <c r="E100" s="102" t="str">
        <f t="shared" si="198"/>
        <v/>
      </c>
      <c r="F100" s="103" t="str">
        <f t="shared" si="214"/>
        <v/>
      </c>
      <c r="G100" s="102" t="str">
        <f t="shared" si="200"/>
        <v/>
      </c>
      <c r="H100" s="189" t="str">
        <f t="shared" si="215"/>
        <v/>
      </c>
      <c r="I100" s="190"/>
      <c r="J100" s="104"/>
      <c r="K100" s="104"/>
      <c r="L100" s="105" t="str">
        <f t="shared" si="206"/>
        <v/>
      </c>
      <c r="M100" s="104"/>
      <c r="N100" s="104"/>
      <c r="O100" s="107" t="str">
        <f t="shared" si="207"/>
        <v/>
      </c>
      <c r="P100" s="53"/>
      <c r="Q100" s="254"/>
      <c r="R100" s="238">
        <f t="shared" si="175"/>
        <v>0</v>
      </c>
      <c r="S100" s="44">
        <f t="shared" si="176"/>
        <v>0</v>
      </c>
      <c r="T100" s="44">
        <f t="shared" si="177"/>
        <v>1900</v>
      </c>
      <c r="U100" s="44">
        <f t="shared" si="178"/>
        <v>0</v>
      </c>
      <c r="V100" s="44">
        <f t="shared" si="179"/>
        <v>0</v>
      </c>
      <c r="W100" s="44">
        <f t="shared" si="208"/>
        <v>0</v>
      </c>
      <c r="X100" s="236">
        <f t="shared" si="180"/>
        <v>1</v>
      </c>
      <c r="Y100" s="236">
        <f t="shared" si="181"/>
        <v>0</v>
      </c>
      <c r="Z100" s="236">
        <f t="shared" si="182"/>
        <v>0</v>
      </c>
      <c r="AA100" s="236">
        <f t="shared" si="183"/>
        <v>0</v>
      </c>
      <c r="AB100" s="236">
        <f t="shared" si="184"/>
        <v>0</v>
      </c>
      <c r="AC100" s="251">
        <f>PMT(U100/R24*(AB100),1,-AQ99,AQ99)</f>
        <v>0</v>
      </c>
      <c r="AD100" s="251">
        <f t="shared" si="185"/>
        <v>0</v>
      </c>
      <c r="AE100" s="251">
        <f t="shared" si="186"/>
        <v>0</v>
      </c>
      <c r="AF100" s="251">
        <f t="shared" si="187"/>
        <v>0</v>
      </c>
      <c r="AG100" s="251">
        <f t="shared" si="188"/>
        <v>0</v>
      </c>
      <c r="AH100" s="252">
        <f t="shared" si="216"/>
        <v>0</v>
      </c>
      <c r="AI100" s="252">
        <f t="shared" si="217"/>
        <v>1</v>
      </c>
      <c r="AJ100" s="236">
        <f t="shared" si="218"/>
        <v>0</v>
      </c>
      <c r="AK100" s="249">
        <f t="shared" si="209"/>
        <v>0</v>
      </c>
      <c r="AL100" s="236">
        <f t="shared" si="189"/>
        <v>0</v>
      </c>
      <c r="AM100" s="249">
        <f t="shared" si="210"/>
        <v>0</v>
      </c>
      <c r="AN100" s="249">
        <f t="shared" si="219"/>
        <v>0</v>
      </c>
      <c r="AO100" s="249">
        <f t="shared" si="220"/>
        <v>0</v>
      </c>
      <c r="AP100" s="249">
        <f t="shared" si="221"/>
        <v>0</v>
      </c>
      <c r="AQ100" s="251">
        <f t="shared" si="222"/>
        <v>0</v>
      </c>
      <c r="AR100" s="243">
        <f t="shared" si="211"/>
        <v>0</v>
      </c>
      <c r="AS100" s="243">
        <f t="shared" si="202"/>
        <v>0</v>
      </c>
      <c r="AT100" s="249">
        <f t="shared" si="173"/>
        <v>0</v>
      </c>
      <c r="AU100" s="249">
        <f t="shared" si="212"/>
        <v>0</v>
      </c>
      <c r="AV100" s="44">
        <f t="shared" si="190"/>
        <v>1</v>
      </c>
      <c r="AW100" s="44">
        <f t="shared" si="191"/>
        <v>0</v>
      </c>
      <c r="AX100" s="249" t="e">
        <f t="shared" si="213"/>
        <v>#VALUE!</v>
      </c>
      <c r="AY100" s="249" t="e">
        <f t="shared" si="192"/>
        <v>#VALUE!</v>
      </c>
      <c r="AZ100" s="243" t="e">
        <f t="shared" si="193"/>
        <v>#VALUE!</v>
      </c>
      <c r="BA100" s="253">
        <f t="shared" si="194"/>
        <v>0</v>
      </c>
      <c r="BB100" s="253">
        <f t="shared" si="195"/>
        <v>0</v>
      </c>
      <c r="BC100" s="226">
        <f t="shared" si="196"/>
        <v>0</v>
      </c>
      <c r="BD100" s="249" t="b">
        <f t="shared" si="197"/>
        <v>0</v>
      </c>
      <c r="BE100" s="249">
        <f t="shared" si="203"/>
        <v>0</v>
      </c>
      <c r="BF100" s="236">
        <f t="shared" si="204"/>
        <v>0</v>
      </c>
      <c r="BG100" s="80"/>
      <c r="BH100" s="80"/>
      <c r="BI100" s="80"/>
      <c r="BN100" s="82"/>
      <c r="BO100" s="82"/>
      <c r="BP100" s="82"/>
      <c r="BQ100" s="82"/>
      <c r="BR100" s="82"/>
      <c r="BS100" s="82"/>
      <c r="BU100" s="131"/>
      <c r="BV100" s="131"/>
    </row>
    <row r="101" spans="1:74" ht="12.75" customHeight="1">
      <c r="A101" s="56"/>
      <c r="B101" s="93"/>
      <c r="C101" s="40" t="str">
        <f t="shared" si="205"/>
        <v/>
      </c>
      <c r="D101" s="55" t="str">
        <f t="shared" si="201"/>
        <v/>
      </c>
      <c r="E101" s="102" t="str">
        <f t="shared" si="198"/>
        <v/>
      </c>
      <c r="F101" s="103" t="str">
        <f t="shared" si="214"/>
        <v/>
      </c>
      <c r="G101" s="102" t="str">
        <f t="shared" si="200"/>
        <v/>
      </c>
      <c r="H101" s="189" t="str">
        <f t="shared" si="215"/>
        <v/>
      </c>
      <c r="I101" s="190"/>
      <c r="J101" s="104"/>
      <c r="K101" s="104"/>
      <c r="L101" s="105" t="str">
        <f t="shared" si="206"/>
        <v/>
      </c>
      <c r="M101" s="104"/>
      <c r="N101" s="104"/>
      <c r="O101" s="107" t="str">
        <f t="shared" si="207"/>
        <v/>
      </c>
      <c r="P101" s="53"/>
      <c r="Q101" s="254"/>
      <c r="R101" s="238">
        <f t="shared" si="175"/>
        <v>0</v>
      </c>
      <c r="S101" s="44">
        <f t="shared" si="176"/>
        <v>0</v>
      </c>
      <c r="T101" s="44">
        <f t="shared" si="177"/>
        <v>1900</v>
      </c>
      <c r="U101" s="44">
        <f t="shared" si="178"/>
        <v>0</v>
      </c>
      <c r="V101" s="44">
        <f t="shared" si="179"/>
        <v>0</v>
      </c>
      <c r="W101" s="44">
        <f t="shared" si="208"/>
        <v>0</v>
      </c>
      <c r="X101" s="236">
        <f t="shared" si="180"/>
        <v>1</v>
      </c>
      <c r="Y101" s="236">
        <f t="shared" si="181"/>
        <v>0</v>
      </c>
      <c r="Z101" s="236">
        <f t="shared" si="182"/>
        <v>0</v>
      </c>
      <c r="AA101" s="236">
        <f t="shared" si="183"/>
        <v>0</v>
      </c>
      <c r="AB101" s="236">
        <f t="shared" si="184"/>
        <v>0</v>
      </c>
      <c r="AC101" s="251">
        <f>PMT(U101/R24*(AB101),1,-AQ100,AQ100)</f>
        <v>0</v>
      </c>
      <c r="AD101" s="251">
        <f t="shared" si="185"/>
        <v>0</v>
      </c>
      <c r="AE101" s="251">
        <f t="shared" si="186"/>
        <v>0</v>
      </c>
      <c r="AF101" s="251">
        <f t="shared" si="187"/>
        <v>0</v>
      </c>
      <c r="AG101" s="251">
        <f t="shared" si="188"/>
        <v>0</v>
      </c>
      <c r="AH101" s="252">
        <f t="shared" si="216"/>
        <v>0</v>
      </c>
      <c r="AI101" s="252">
        <f t="shared" si="217"/>
        <v>1</v>
      </c>
      <c r="AJ101" s="236">
        <f t="shared" si="218"/>
        <v>0</v>
      </c>
      <c r="AK101" s="249">
        <f t="shared" si="209"/>
        <v>0</v>
      </c>
      <c r="AL101" s="236">
        <f t="shared" si="189"/>
        <v>0</v>
      </c>
      <c r="AM101" s="249">
        <f t="shared" si="210"/>
        <v>0</v>
      </c>
      <c r="AN101" s="249">
        <f t="shared" si="219"/>
        <v>0</v>
      </c>
      <c r="AO101" s="249">
        <f t="shared" si="220"/>
        <v>0</v>
      </c>
      <c r="AP101" s="249">
        <f t="shared" si="221"/>
        <v>0</v>
      </c>
      <c r="AQ101" s="251">
        <f t="shared" si="222"/>
        <v>0</v>
      </c>
      <c r="AR101" s="243">
        <f t="shared" si="211"/>
        <v>0</v>
      </c>
      <c r="AS101" s="243">
        <f t="shared" si="202"/>
        <v>0</v>
      </c>
      <c r="AT101" s="249">
        <f t="shared" si="173"/>
        <v>0</v>
      </c>
      <c r="AU101" s="249">
        <f t="shared" si="212"/>
        <v>0</v>
      </c>
      <c r="AV101" s="44">
        <f t="shared" si="190"/>
        <v>1</v>
      </c>
      <c r="AW101" s="44">
        <f t="shared" si="191"/>
        <v>0</v>
      </c>
      <c r="AX101" s="249" t="e">
        <f t="shared" si="213"/>
        <v>#VALUE!</v>
      </c>
      <c r="AY101" s="249" t="e">
        <f t="shared" si="192"/>
        <v>#VALUE!</v>
      </c>
      <c r="AZ101" s="243" t="e">
        <f t="shared" si="193"/>
        <v>#VALUE!</v>
      </c>
      <c r="BA101" s="253">
        <f t="shared" si="194"/>
        <v>0</v>
      </c>
      <c r="BB101" s="253">
        <f t="shared" si="195"/>
        <v>0</v>
      </c>
      <c r="BC101" s="226">
        <f t="shared" si="196"/>
        <v>0</v>
      </c>
      <c r="BD101" s="249" t="b">
        <f t="shared" si="197"/>
        <v>0</v>
      </c>
      <c r="BE101" s="249">
        <f t="shared" si="203"/>
        <v>0</v>
      </c>
      <c r="BF101" s="236">
        <f t="shared" si="204"/>
        <v>0</v>
      </c>
      <c r="BG101" s="80"/>
      <c r="BH101" s="80"/>
      <c r="BI101" s="80"/>
      <c r="BN101" s="82"/>
      <c r="BO101" s="82"/>
      <c r="BP101" s="82"/>
      <c r="BQ101" s="82"/>
      <c r="BR101" s="82"/>
      <c r="BS101" s="82"/>
      <c r="BU101" s="131"/>
      <c r="BV101" s="131"/>
    </row>
    <row r="102" spans="1:74" ht="12.75" customHeight="1">
      <c r="A102" s="56"/>
      <c r="B102" s="93"/>
      <c r="C102" s="40" t="str">
        <f t="shared" si="205"/>
        <v/>
      </c>
      <c r="D102" s="55" t="str">
        <f t="shared" si="201"/>
        <v/>
      </c>
      <c r="E102" s="102" t="str">
        <f t="shared" si="198"/>
        <v/>
      </c>
      <c r="F102" s="103" t="str">
        <f t="shared" si="214"/>
        <v/>
      </c>
      <c r="G102" s="102" t="str">
        <f t="shared" si="200"/>
        <v/>
      </c>
      <c r="H102" s="189" t="str">
        <f t="shared" si="215"/>
        <v/>
      </c>
      <c r="I102" s="190"/>
      <c r="J102" s="104"/>
      <c r="K102" s="104"/>
      <c r="L102" s="105" t="str">
        <f t="shared" si="206"/>
        <v/>
      </c>
      <c r="M102" s="104"/>
      <c r="N102" s="104"/>
      <c r="O102" s="107" t="str">
        <f t="shared" si="207"/>
        <v/>
      </c>
      <c r="P102" s="53"/>
      <c r="Q102" s="254"/>
      <c r="R102" s="238">
        <f t="shared" si="175"/>
        <v>0</v>
      </c>
      <c r="S102" s="44">
        <f t="shared" si="176"/>
        <v>0</v>
      </c>
      <c r="T102" s="44">
        <f t="shared" si="177"/>
        <v>1900</v>
      </c>
      <c r="U102" s="44">
        <f t="shared" si="178"/>
        <v>0</v>
      </c>
      <c r="V102" s="44">
        <f t="shared" si="179"/>
        <v>0</v>
      </c>
      <c r="W102" s="44">
        <f t="shared" si="208"/>
        <v>0</v>
      </c>
      <c r="X102" s="236">
        <f t="shared" si="180"/>
        <v>1</v>
      </c>
      <c r="Y102" s="236">
        <f t="shared" si="181"/>
        <v>0</v>
      </c>
      <c r="Z102" s="236">
        <f t="shared" si="182"/>
        <v>0</v>
      </c>
      <c r="AA102" s="236">
        <f t="shared" si="183"/>
        <v>0</v>
      </c>
      <c r="AB102" s="236">
        <f t="shared" si="184"/>
        <v>0</v>
      </c>
      <c r="AC102" s="251">
        <f>PMT(U102/R24*(AB102),1,-AQ101,AQ101)</f>
        <v>0</v>
      </c>
      <c r="AD102" s="251">
        <f t="shared" si="185"/>
        <v>0</v>
      </c>
      <c r="AE102" s="251">
        <f t="shared" si="186"/>
        <v>0</v>
      </c>
      <c r="AF102" s="251">
        <f t="shared" si="187"/>
        <v>0</v>
      </c>
      <c r="AG102" s="251">
        <f t="shared" si="188"/>
        <v>0</v>
      </c>
      <c r="AH102" s="252">
        <f t="shared" si="216"/>
        <v>0</v>
      </c>
      <c r="AI102" s="252">
        <f t="shared" si="217"/>
        <v>1</v>
      </c>
      <c r="AJ102" s="236">
        <f t="shared" si="218"/>
        <v>0</v>
      </c>
      <c r="AK102" s="249">
        <f t="shared" si="209"/>
        <v>0</v>
      </c>
      <c r="AL102" s="236">
        <f t="shared" si="189"/>
        <v>0</v>
      </c>
      <c r="AM102" s="249">
        <f t="shared" si="210"/>
        <v>0</v>
      </c>
      <c r="AN102" s="249">
        <f t="shared" si="219"/>
        <v>0</v>
      </c>
      <c r="AO102" s="249">
        <f t="shared" si="220"/>
        <v>0</v>
      </c>
      <c r="AP102" s="249">
        <f t="shared" si="221"/>
        <v>0</v>
      </c>
      <c r="AQ102" s="251">
        <f t="shared" si="222"/>
        <v>0</v>
      </c>
      <c r="AR102" s="243">
        <f t="shared" si="211"/>
        <v>0</v>
      </c>
      <c r="AS102" s="243">
        <f t="shared" si="202"/>
        <v>0</v>
      </c>
      <c r="AT102" s="249">
        <f t="shared" si="173"/>
        <v>0</v>
      </c>
      <c r="AU102" s="249">
        <f t="shared" si="212"/>
        <v>0</v>
      </c>
      <c r="AV102" s="44">
        <f t="shared" si="190"/>
        <v>1</v>
      </c>
      <c r="AW102" s="44">
        <f t="shared" si="191"/>
        <v>0</v>
      </c>
      <c r="AX102" s="249" t="e">
        <f t="shared" si="213"/>
        <v>#VALUE!</v>
      </c>
      <c r="AY102" s="249" t="e">
        <f t="shared" si="192"/>
        <v>#VALUE!</v>
      </c>
      <c r="AZ102" s="243" t="e">
        <f t="shared" si="193"/>
        <v>#VALUE!</v>
      </c>
      <c r="BA102" s="253">
        <f t="shared" si="194"/>
        <v>0</v>
      </c>
      <c r="BB102" s="253">
        <f t="shared" si="195"/>
        <v>0</v>
      </c>
      <c r="BC102" s="226">
        <f t="shared" si="196"/>
        <v>0</v>
      </c>
      <c r="BD102" s="249" t="b">
        <f t="shared" si="197"/>
        <v>0</v>
      </c>
      <c r="BE102" s="249">
        <f t="shared" si="203"/>
        <v>0</v>
      </c>
      <c r="BF102" s="236">
        <f t="shared" si="204"/>
        <v>0</v>
      </c>
      <c r="BG102" s="80"/>
      <c r="BH102" s="80"/>
      <c r="BI102" s="80"/>
      <c r="BN102" s="82"/>
      <c r="BO102" s="82"/>
      <c r="BP102" s="82"/>
      <c r="BQ102" s="82"/>
      <c r="BR102" s="82"/>
      <c r="BS102" s="82"/>
      <c r="BU102" s="131"/>
      <c r="BV102" s="131"/>
    </row>
    <row r="103" spans="1:74" ht="12.75" customHeight="1">
      <c r="A103" s="56"/>
      <c r="B103" s="93"/>
      <c r="C103" s="40" t="str">
        <f t="shared" si="205"/>
        <v/>
      </c>
      <c r="D103" s="55" t="str">
        <f t="shared" si="201"/>
        <v/>
      </c>
      <c r="E103" s="102" t="str">
        <f t="shared" si="198"/>
        <v/>
      </c>
      <c r="F103" s="103" t="str">
        <f t="shared" si="214"/>
        <v/>
      </c>
      <c r="G103" s="102" t="str">
        <f t="shared" si="200"/>
        <v/>
      </c>
      <c r="H103" s="189" t="str">
        <f t="shared" si="215"/>
        <v/>
      </c>
      <c r="I103" s="190"/>
      <c r="J103" s="104"/>
      <c r="K103" s="104"/>
      <c r="L103" s="105" t="str">
        <f t="shared" si="206"/>
        <v/>
      </c>
      <c r="M103" s="104"/>
      <c r="N103" s="104"/>
      <c r="O103" s="107" t="str">
        <f t="shared" si="207"/>
        <v/>
      </c>
      <c r="P103" s="53"/>
      <c r="Q103" s="254"/>
      <c r="R103" s="238">
        <f t="shared" si="175"/>
        <v>0</v>
      </c>
      <c r="S103" s="44">
        <f t="shared" si="176"/>
        <v>0</v>
      </c>
      <c r="T103" s="44">
        <f t="shared" si="177"/>
        <v>1900</v>
      </c>
      <c r="U103" s="44">
        <f t="shared" si="178"/>
        <v>0</v>
      </c>
      <c r="V103" s="44">
        <f t="shared" si="179"/>
        <v>0</v>
      </c>
      <c r="W103" s="44">
        <f t="shared" si="208"/>
        <v>0</v>
      </c>
      <c r="X103" s="236">
        <f t="shared" si="180"/>
        <v>1</v>
      </c>
      <c r="Y103" s="236">
        <f t="shared" si="181"/>
        <v>0</v>
      </c>
      <c r="Z103" s="236">
        <f t="shared" si="182"/>
        <v>0</v>
      </c>
      <c r="AA103" s="236">
        <f t="shared" si="183"/>
        <v>0</v>
      </c>
      <c r="AB103" s="236">
        <f t="shared" si="184"/>
        <v>0</v>
      </c>
      <c r="AC103" s="251">
        <f>PMT(U103/R24*(AB103),1,-AQ102,AQ102)</f>
        <v>0</v>
      </c>
      <c r="AD103" s="251">
        <f t="shared" si="185"/>
        <v>0</v>
      </c>
      <c r="AE103" s="251">
        <f t="shared" si="186"/>
        <v>0</v>
      </c>
      <c r="AF103" s="251">
        <f t="shared" si="187"/>
        <v>0</v>
      </c>
      <c r="AG103" s="251">
        <f t="shared" si="188"/>
        <v>0</v>
      </c>
      <c r="AH103" s="252">
        <f t="shared" si="216"/>
        <v>0</v>
      </c>
      <c r="AI103" s="252">
        <f t="shared" si="217"/>
        <v>1</v>
      </c>
      <c r="AJ103" s="236">
        <f t="shared" si="218"/>
        <v>0</v>
      </c>
      <c r="AK103" s="249">
        <f t="shared" si="209"/>
        <v>0</v>
      </c>
      <c r="AL103" s="236">
        <f t="shared" si="189"/>
        <v>0</v>
      </c>
      <c r="AM103" s="249">
        <f t="shared" si="210"/>
        <v>0</v>
      </c>
      <c r="AN103" s="249">
        <f t="shared" si="219"/>
        <v>0</v>
      </c>
      <c r="AO103" s="249">
        <f t="shared" si="220"/>
        <v>0</v>
      </c>
      <c r="AP103" s="249">
        <f t="shared" si="221"/>
        <v>0</v>
      </c>
      <c r="AQ103" s="251">
        <f t="shared" si="222"/>
        <v>0</v>
      </c>
      <c r="AR103" s="243">
        <f t="shared" si="211"/>
        <v>0</v>
      </c>
      <c r="AS103" s="243">
        <f t="shared" si="202"/>
        <v>0</v>
      </c>
      <c r="AT103" s="249">
        <f t="shared" si="173"/>
        <v>0</v>
      </c>
      <c r="AU103" s="249">
        <f t="shared" si="212"/>
        <v>0</v>
      </c>
      <c r="AV103" s="44">
        <f t="shared" si="190"/>
        <v>1</v>
      </c>
      <c r="AW103" s="44">
        <f t="shared" si="191"/>
        <v>0</v>
      </c>
      <c r="AX103" s="249" t="e">
        <f t="shared" si="213"/>
        <v>#VALUE!</v>
      </c>
      <c r="AY103" s="249" t="e">
        <f t="shared" si="192"/>
        <v>#VALUE!</v>
      </c>
      <c r="AZ103" s="243" t="e">
        <f t="shared" si="193"/>
        <v>#VALUE!</v>
      </c>
      <c r="BA103" s="253">
        <f t="shared" si="194"/>
        <v>0</v>
      </c>
      <c r="BB103" s="253">
        <f t="shared" si="195"/>
        <v>0</v>
      </c>
      <c r="BC103" s="226">
        <f t="shared" si="196"/>
        <v>0</v>
      </c>
      <c r="BD103" s="249" t="b">
        <f t="shared" si="197"/>
        <v>0</v>
      </c>
      <c r="BE103" s="249">
        <f t="shared" si="203"/>
        <v>0</v>
      </c>
      <c r="BF103" s="236">
        <f t="shared" si="204"/>
        <v>0</v>
      </c>
      <c r="BG103" s="80"/>
      <c r="BH103" s="80"/>
      <c r="BI103" s="80"/>
      <c r="BN103" s="82"/>
      <c r="BO103" s="82"/>
      <c r="BP103" s="82"/>
      <c r="BQ103" s="82"/>
      <c r="BR103" s="82"/>
      <c r="BS103" s="82"/>
      <c r="BU103" s="131"/>
      <c r="BV103" s="131"/>
    </row>
    <row r="104" spans="1:74" ht="12.75" customHeight="1">
      <c r="A104" s="56"/>
      <c r="B104" s="93"/>
      <c r="C104" s="40" t="str">
        <f t="shared" si="205"/>
        <v/>
      </c>
      <c r="D104" s="55" t="str">
        <f t="shared" si="201"/>
        <v/>
      </c>
      <c r="E104" s="102" t="str">
        <f t="shared" si="198"/>
        <v/>
      </c>
      <c r="F104" s="103" t="str">
        <f t="shared" si="214"/>
        <v/>
      </c>
      <c r="G104" s="102" t="str">
        <f t="shared" si="200"/>
        <v/>
      </c>
      <c r="H104" s="189" t="str">
        <f t="shared" si="215"/>
        <v/>
      </c>
      <c r="I104" s="190"/>
      <c r="J104" s="104"/>
      <c r="K104" s="104"/>
      <c r="L104" s="105" t="str">
        <f t="shared" si="206"/>
        <v/>
      </c>
      <c r="M104" s="104"/>
      <c r="N104" s="104"/>
      <c r="O104" s="107" t="str">
        <f t="shared" si="207"/>
        <v/>
      </c>
      <c r="P104" s="53"/>
      <c r="Q104" s="254"/>
      <c r="R104" s="238">
        <f t="shared" si="175"/>
        <v>0</v>
      </c>
      <c r="S104" s="44">
        <f t="shared" si="176"/>
        <v>0</v>
      </c>
      <c r="T104" s="44">
        <f t="shared" si="177"/>
        <v>1900</v>
      </c>
      <c r="U104" s="44">
        <f t="shared" si="178"/>
        <v>0</v>
      </c>
      <c r="V104" s="44">
        <f t="shared" si="179"/>
        <v>0</v>
      </c>
      <c r="W104" s="44">
        <f t="shared" si="208"/>
        <v>0</v>
      </c>
      <c r="X104" s="236">
        <f t="shared" si="180"/>
        <v>1</v>
      </c>
      <c r="Y104" s="236">
        <f t="shared" si="181"/>
        <v>0</v>
      </c>
      <c r="Z104" s="236">
        <f t="shared" si="182"/>
        <v>0</v>
      </c>
      <c r="AA104" s="236">
        <f t="shared" si="183"/>
        <v>0</v>
      </c>
      <c r="AB104" s="236">
        <f t="shared" si="184"/>
        <v>0</v>
      </c>
      <c r="AC104" s="251">
        <f>PMT(U104/R24*(AB104),1,-AQ103,AQ103)</f>
        <v>0</v>
      </c>
      <c r="AD104" s="251">
        <f t="shared" si="185"/>
        <v>0</v>
      </c>
      <c r="AE104" s="251">
        <f t="shared" si="186"/>
        <v>0</v>
      </c>
      <c r="AF104" s="251">
        <f t="shared" si="187"/>
        <v>0</v>
      </c>
      <c r="AG104" s="251">
        <f t="shared" si="188"/>
        <v>0</v>
      </c>
      <c r="AH104" s="252">
        <f t="shared" si="216"/>
        <v>0</v>
      </c>
      <c r="AI104" s="252">
        <f t="shared" si="217"/>
        <v>1</v>
      </c>
      <c r="AJ104" s="236">
        <f t="shared" si="218"/>
        <v>0</v>
      </c>
      <c r="AK104" s="249">
        <f t="shared" si="209"/>
        <v>0</v>
      </c>
      <c r="AL104" s="236">
        <f t="shared" si="189"/>
        <v>0</v>
      </c>
      <c r="AM104" s="249">
        <f t="shared" si="210"/>
        <v>0</v>
      </c>
      <c r="AN104" s="249">
        <f t="shared" si="219"/>
        <v>0</v>
      </c>
      <c r="AO104" s="249">
        <f t="shared" si="220"/>
        <v>0</v>
      </c>
      <c r="AP104" s="249">
        <f t="shared" si="221"/>
        <v>0</v>
      </c>
      <c r="AQ104" s="251">
        <f t="shared" si="222"/>
        <v>0</v>
      </c>
      <c r="AR104" s="243">
        <f t="shared" si="211"/>
        <v>0</v>
      </c>
      <c r="AS104" s="243">
        <f t="shared" si="202"/>
        <v>0</v>
      </c>
      <c r="AT104" s="249">
        <f t="shared" si="173"/>
        <v>0</v>
      </c>
      <c r="AU104" s="249">
        <f t="shared" si="212"/>
        <v>0</v>
      </c>
      <c r="AV104" s="44">
        <f t="shared" si="190"/>
        <v>1</v>
      </c>
      <c r="AW104" s="44">
        <f t="shared" si="191"/>
        <v>0</v>
      </c>
      <c r="AX104" s="249" t="e">
        <f t="shared" si="213"/>
        <v>#VALUE!</v>
      </c>
      <c r="AY104" s="249" t="e">
        <f t="shared" si="192"/>
        <v>#VALUE!</v>
      </c>
      <c r="AZ104" s="243" t="e">
        <f t="shared" si="193"/>
        <v>#VALUE!</v>
      </c>
      <c r="BA104" s="253">
        <f t="shared" si="194"/>
        <v>0</v>
      </c>
      <c r="BB104" s="253">
        <f t="shared" si="195"/>
        <v>0</v>
      </c>
      <c r="BC104" s="226">
        <f t="shared" si="196"/>
        <v>0</v>
      </c>
      <c r="BD104" s="249" t="b">
        <f t="shared" si="197"/>
        <v>0</v>
      </c>
      <c r="BE104" s="249">
        <f t="shared" si="203"/>
        <v>0</v>
      </c>
      <c r="BF104" s="236">
        <f t="shared" si="204"/>
        <v>0</v>
      </c>
      <c r="BG104" s="80"/>
      <c r="BH104" s="80"/>
      <c r="BI104" s="80"/>
      <c r="BN104" s="82"/>
      <c r="BO104" s="82"/>
      <c r="BP104" s="82"/>
      <c r="BQ104" s="82"/>
      <c r="BR104" s="82"/>
      <c r="BS104" s="82"/>
      <c r="BU104" s="131"/>
      <c r="BV104" s="131"/>
    </row>
    <row r="105" spans="1:74" ht="12.75" customHeight="1">
      <c r="A105" s="56"/>
      <c r="B105" s="93"/>
      <c r="C105" s="40" t="str">
        <f t="shared" si="205"/>
        <v/>
      </c>
      <c r="D105" s="55" t="str">
        <f t="shared" si="201"/>
        <v/>
      </c>
      <c r="E105" s="102" t="str">
        <f t="shared" si="198"/>
        <v/>
      </c>
      <c r="F105" s="103" t="str">
        <f t="shared" si="214"/>
        <v/>
      </c>
      <c r="G105" s="102" t="str">
        <f t="shared" si="200"/>
        <v/>
      </c>
      <c r="H105" s="189" t="str">
        <f t="shared" si="215"/>
        <v/>
      </c>
      <c r="I105" s="190"/>
      <c r="J105" s="104"/>
      <c r="K105" s="104"/>
      <c r="L105" s="105" t="str">
        <f t="shared" si="206"/>
        <v/>
      </c>
      <c r="M105" s="104"/>
      <c r="N105" s="104"/>
      <c r="O105" s="107" t="str">
        <f t="shared" si="207"/>
        <v/>
      </c>
      <c r="P105" s="53"/>
      <c r="Q105" s="254"/>
      <c r="R105" s="238">
        <f t="shared" si="175"/>
        <v>0</v>
      </c>
      <c r="S105" s="44">
        <f t="shared" si="176"/>
        <v>0</v>
      </c>
      <c r="T105" s="44">
        <f t="shared" si="177"/>
        <v>1900</v>
      </c>
      <c r="U105" s="44">
        <f t="shared" si="178"/>
        <v>0</v>
      </c>
      <c r="V105" s="44">
        <f t="shared" si="179"/>
        <v>0</v>
      </c>
      <c r="W105" s="44">
        <f t="shared" si="208"/>
        <v>0</v>
      </c>
      <c r="X105" s="236">
        <f t="shared" si="180"/>
        <v>1</v>
      </c>
      <c r="Y105" s="236">
        <f t="shared" si="181"/>
        <v>0</v>
      </c>
      <c r="Z105" s="236">
        <f t="shared" si="182"/>
        <v>0</v>
      </c>
      <c r="AA105" s="236">
        <f t="shared" si="183"/>
        <v>0</v>
      </c>
      <c r="AB105" s="236">
        <f t="shared" si="184"/>
        <v>0</v>
      </c>
      <c r="AC105" s="251">
        <f>PMT(U105/R24*(AB105),1,-AQ104,AQ104)</f>
        <v>0</v>
      </c>
      <c r="AD105" s="251">
        <f t="shared" si="185"/>
        <v>0</v>
      </c>
      <c r="AE105" s="251">
        <f t="shared" si="186"/>
        <v>0</v>
      </c>
      <c r="AF105" s="251">
        <f t="shared" si="187"/>
        <v>0</v>
      </c>
      <c r="AG105" s="251">
        <f t="shared" si="188"/>
        <v>0</v>
      </c>
      <c r="AH105" s="252">
        <f t="shared" si="216"/>
        <v>0</v>
      </c>
      <c r="AI105" s="252">
        <f t="shared" si="217"/>
        <v>1</v>
      </c>
      <c r="AJ105" s="236">
        <f t="shared" si="218"/>
        <v>0</v>
      </c>
      <c r="AK105" s="249">
        <f t="shared" si="209"/>
        <v>0</v>
      </c>
      <c r="AL105" s="236">
        <f t="shared" si="189"/>
        <v>0</v>
      </c>
      <c r="AM105" s="249">
        <f t="shared" si="210"/>
        <v>0</v>
      </c>
      <c r="AN105" s="249">
        <f t="shared" si="219"/>
        <v>0</v>
      </c>
      <c r="AO105" s="249">
        <f t="shared" si="220"/>
        <v>0</v>
      </c>
      <c r="AP105" s="249">
        <f t="shared" si="221"/>
        <v>0</v>
      </c>
      <c r="AQ105" s="251">
        <f t="shared" si="222"/>
        <v>0</v>
      </c>
      <c r="AR105" s="243">
        <f t="shared" si="211"/>
        <v>0</v>
      </c>
      <c r="AS105" s="243">
        <f t="shared" si="202"/>
        <v>0</v>
      </c>
      <c r="AT105" s="249">
        <f t="shared" si="173"/>
        <v>0</v>
      </c>
      <c r="AU105" s="249">
        <f t="shared" si="212"/>
        <v>0</v>
      </c>
      <c r="AV105" s="44">
        <f t="shared" si="190"/>
        <v>1</v>
      </c>
      <c r="AW105" s="44">
        <f t="shared" si="191"/>
        <v>0</v>
      </c>
      <c r="AX105" s="249" t="e">
        <f t="shared" si="213"/>
        <v>#VALUE!</v>
      </c>
      <c r="AY105" s="249" t="e">
        <f t="shared" si="192"/>
        <v>#VALUE!</v>
      </c>
      <c r="AZ105" s="243" t="e">
        <f t="shared" si="193"/>
        <v>#VALUE!</v>
      </c>
      <c r="BA105" s="253">
        <f t="shared" si="194"/>
        <v>0</v>
      </c>
      <c r="BB105" s="253">
        <f t="shared" si="195"/>
        <v>0</v>
      </c>
      <c r="BC105" s="226">
        <f t="shared" si="196"/>
        <v>0</v>
      </c>
      <c r="BD105" s="249" t="b">
        <f t="shared" si="197"/>
        <v>0</v>
      </c>
      <c r="BE105" s="249">
        <f t="shared" si="203"/>
        <v>0</v>
      </c>
      <c r="BF105" s="236">
        <f t="shared" si="204"/>
        <v>0</v>
      </c>
      <c r="BG105" s="80"/>
      <c r="BH105" s="80"/>
      <c r="BI105" s="80"/>
      <c r="BN105" s="82"/>
      <c r="BO105" s="82"/>
      <c r="BP105" s="82"/>
      <c r="BQ105" s="82"/>
      <c r="BR105" s="82"/>
      <c r="BS105" s="82"/>
      <c r="BU105" s="131"/>
      <c r="BV105" s="131"/>
    </row>
    <row r="106" spans="1:74" ht="12.75" customHeight="1">
      <c r="A106" s="56"/>
      <c r="B106" s="93"/>
      <c r="C106" s="40" t="str">
        <f t="shared" si="205"/>
        <v/>
      </c>
      <c r="D106" s="55" t="str">
        <f t="shared" si="201"/>
        <v/>
      </c>
      <c r="E106" s="102" t="str">
        <f t="shared" si="198"/>
        <v/>
      </c>
      <c r="F106" s="103" t="str">
        <f t="shared" si="214"/>
        <v/>
      </c>
      <c r="G106" s="102" t="str">
        <f t="shared" si="200"/>
        <v/>
      </c>
      <c r="H106" s="189" t="str">
        <f t="shared" si="215"/>
        <v/>
      </c>
      <c r="I106" s="190"/>
      <c r="J106" s="104"/>
      <c r="K106" s="104"/>
      <c r="L106" s="105" t="str">
        <f t="shared" si="206"/>
        <v/>
      </c>
      <c r="M106" s="104"/>
      <c r="N106" s="104"/>
      <c r="O106" s="107" t="str">
        <f t="shared" si="207"/>
        <v/>
      </c>
      <c r="P106" s="53"/>
      <c r="Q106" s="254"/>
      <c r="R106" s="238">
        <f t="shared" si="175"/>
        <v>0</v>
      </c>
      <c r="S106" s="44">
        <f t="shared" si="176"/>
        <v>0</v>
      </c>
      <c r="T106" s="44">
        <f t="shared" si="177"/>
        <v>1900</v>
      </c>
      <c r="U106" s="44">
        <f t="shared" si="178"/>
        <v>0</v>
      </c>
      <c r="V106" s="44">
        <f t="shared" si="179"/>
        <v>0</v>
      </c>
      <c r="W106" s="44">
        <f t="shared" si="208"/>
        <v>0</v>
      </c>
      <c r="X106" s="236">
        <f t="shared" si="180"/>
        <v>1</v>
      </c>
      <c r="Y106" s="236">
        <f t="shared" si="181"/>
        <v>0</v>
      </c>
      <c r="Z106" s="236">
        <f t="shared" si="182"/>
        <v>0</v>
      </c>
      <c r="AA106" s="236">
        <f t="shared" si="183"/>
        <v>0</v>
      </c>
      <c r="AB106" s="236">
        <f t="shared" si="184"/>
        <v>0</v>
      </c>
      <c r="AC106" s="251">
        <f>PMT(U106/R24*(AB106),1,-AQ105,AQ105)</f>
        <v>0</v>
      </c>
      <c r="AD106" s="251">
        <f t="shared" si="185"/>
        <v>0</v>
      </c>
      <c r="AE106" s="251">
        <f t="shared" si="186"/>
        <v>0</v>
      </c>
      <c r="AF106" s="251">
        <f t="shared" si="187"/>
        <v>0</v>
      </c>
      <c r="AG106" s="251">
        <f t="shared" si="188"/>
        <v>0</v>
      </c>
      <c r="AH106" s="252">
        <f t="shared" si="216"/>
        <v>0</v>
      </c>
      <c r="AI106" s="252">
        <f t="shared" si="217"/>
        <v>1</v>
      </c>
      <c r="AJ106" s="236">
        <f t="shared" si="218"/>
        <v>0</v>
      </c>
      <c r="AK106" s="249">
        <f t="shared" si="209"/>
        <v>0</v>
      </c>
      <c r="AL106" s="236">
        <f t="shared" si="189"/>
        <v>0</v>
      </c>
      <c r="AM106" s="249">
        <f t="shared" si="210"/>
        <v>0</v>
      </c>
      <c r="AN106" s="249">
        <f t="shared" si="219"/>
        <v>0</v>
      </c>
      <c r="AO106" s="249">
        <f t="shared" si="220"/>
        <v>0</v>
      </c>
      <c r="AP106" s="249">
        <f t="shared" si="221"/>
        <v>0</v>
      </c>
      <c r="AQ106" s="251">
        <f t="shared" si="222"/>
        <v>0</v>
      </c>
      <c r="AR106" s="243">
        <f t="shared" si="211"/>
        <v>0</v>
      </c>
      <c r="AS106" s="243">
        <f t="shared" si="202"/>
        <v>0</v>
      </c>
      <c r="AT106" s="249">
        <f t="shared" si="173"/>
        <v>0</v>
      </c>
      <c r="AU106" s="249">
        <f t="shared" si="212"/>
        <v>0</v>
      </c>
      <c r="AV106" s="44">
        <f t="shared" si="190"/>
        <v>1</v>
      </c>
      <c r="AW106" s="44">
        <f t="shared" si="191"/>
        <v>0</v>
      </c>
      <c r="AX106" s="249" t="e">
        <f t="shared" si="213"/>
        <v>#VALUE!</v>
      </c>
      <c r="AY106" s="249" t="e">
        <f t="shared" si="192"/>
        <v>#VALUE!</v>
      </c>
      <c r="AZ106" s="243" t="e">
        <f t="shared" si="193"/>
        <v>#VALUE!</v>
      </c>
      <c r="BA106" s="253">
        <f t="shared" si="194"/>
        <v>0</v>
      </c>
      <c r="BB106" s="253">
        <f t="shared" si="195"/>
        <v>0</v>
      </c>
      <c r="BC106" s="226">
        <f t="shared" si="196"/>
        <v>0</v>
      </c>
      <c r="BD106" s="249" t="b">
        <f t="shared" si="197"/>
        <v>0</v>
      </c>
      <c r="BE106" s="249">
        <f t="shared" si="203"/>
        <v>0</v>
      </c>
      <c r="BF106" s="236">
        <f t="shared" si="204"/>
        <v>0</v>
      </c>
      <c r="BG106" s="80"/>
      <c r="BH106" s="80"/>
      <c r="BI106" s="80"/>
      <c r="BN106" s="82"/>
      <c r="BO106" s="82"/>
      <c r="BP106" s="82"/>
      <c r="BQ106" s="82"/>
      <c r="BR106" s="82"/>
      <c r="BS106" s="82"/>
      <c r="BU106" s="131"/>
      <c r="BV106" s="131"/>
    </row>
    <row r="107" spans="1:74" ht="12.75" customHeight="1">
      <c r="A107" s="56"/>
      <c r="B107" s="93"/>
      <c r="C107" s="40" t="str">
        <f t="shared" si="205"/>
        <v/>
      </c>
      <c r="D107" s="55" t="str">
        <f t="shared" si="201"/>
        <v/>
      </c>
      <c r="E107" s="102" t="str">
        <f t="shared" si="198"/>
        <v/>
      </c>
      <c r="F107" s="103" t="str">
        <f t="shared" si="214"/>
        <v/>
      </c>
      <c r="G107" s="102" t="str">
        <f t="shared" si="200"/>
        <v/>
      </c>
      <c r="H107" s="189" t="str">
        <f t="shared" si="215"/>
        <v/>
      </c>
      <c r="I107" s="190"/>
      <c r="J107" s="104"/>
      <c r="K107" s="104"/>
      <c r="L107" s="105" t="str">
        <f t="shared" si="206"/>
        <v/>
      </c>
      <c r="M107" s="104"/>
      <c r="N107" s="104"/>
      <c r="O107" s="107" t="str">
        <f t="shared" si="207"/>
        <v/>
      </c>
      <c r="P107" s="53"/>
      <c r="Q107" s="254"/>
      <c r="R107" s="238">
        <f t="shared" si="175"/>
        <v>0</v>
      </c>
      <c r="S107" s="44">
        <f t="shared" si="176"/>
        <v>0</v>
      </c>
      <c r="T107" s="44">
        <f t="shared" si="177"/>
        <v>1900</v>
      </c>
      <c r="U107" s="44">
        <f t="shared" si="178"/>
        <v>0</v>
      </c>
      <c r="V107" s="44">
        <f t="shared" si="179"/>
        <v>0</v>
      </c>
      <c r="W107" s="44">
        <f t="shared" si="208"/>
        <v>0</v>
      </c>
      <c r="X107" s="236">
        <f t="shared" si="180"/>
        <v>1</v>
      </c>
      <c r="Y107" s="236">
        <f t="shared" si="181"/>
        <v>0</v>
      </c>
      <c r="Z107" s="236">
        <f t="shared" si="182"/>
        <v>0</v>
      </c>
      <c r="AA107" s="236">
        <f t="shared" si="183"/>
        <v>0</v>
      </c>
      <c r="AB107" s="236">
        <f t="shared" si="184"/>
        <v>0</v>
      </c>
      <c r="AC107" s="251">
        <f>PMT(U107/R24*(AB107),1,-AQ106,AQ106)</f>
        <v>0</v>
      </c>
      <c r="AD107" s="251">
        <f t="shared" si="185"/>
        <v>0</v>
      </c>
      <c r="AE107" s="251">
        <f t="shared" si="186"/>
        <v>0</v>
      </c>
      <c r="AF107" s="251">
        <f t="shared" si="187"/>
        <v>0</v>
      </c>
      <c r="AG107" s="251">
        <f t="shared" si="188"/>
        <v>0</v>
      </c>
      <c r="AH107" s="252">
        <f t="shared" si="216"/>
        <v>0</v>
      </c>
      <c r="AI107" s="252">
        <f t="shared" si="217"/>
        <v>1</v>
      </c>
      <c r="AJ107" s="236">
        <f t="shared" si="218"/>
        <v>0</v>
      </c>
      <c r="AK107" s="249">
        <f t="shared" si="209"/>
        <v>0</v>
      </c>
      <c r="AL107" s="236">
        <f t="shared" si="189"/>
        <v>0</v>
      </c>
      <c r="AM107" s="249">
        <f t="shared" si="210"/>
        <v>0</v>
      </c>
      <c r="AN107" s="249">
        <f t="shared" si="219"/>
        <v>0</v>
      </c>
      <c r="AO107" s="249">
        <f t="shared" si="220"/>
        <v>0</v>
      </c>
      <c r="AP107" s="249">
        <f t="shared" si="221"/>
        <v>0</v>
      </c>
      <c r="AQ107" s="251">
        <f t="shared" si="222"/>
        <v>0</v>
      </c>
      <c r="AR107" s="243">
        <f t="shared" si="211"/>
        <v>0</v>
      </c>
      <c r="AS107" s="243">
        <f t="shared" si="202"/>
        <v>0</v>
      </c>
      <c r="AT107" s="249">
        <f t="shared" si="173"/>
        <v>0</v>
      </c>
      <c r="AU107" s="249">
        <f t="shared" si="212"/>
        <v>0</v>
      </c>
      <c r="AV107" s="44">
        <f t="shared" si="190"/>
        <v>1</v>
      </c>
      <c r="AW107" s="44">
        <f t="shared" si="191"/>
        <v>0</v>
      </c>
      <c r="AX107" s="249" t="e">
        <f t="shared" si="213"/>
        <v>#VALUE!</v>
      </c>
      <c r="AY107" s="249" t="e">
        <f t="shared" si="192"/>
        <v>#VALUE!</v>
      </c>
      <c r="AZ107" s="243" t="e">
        <f t="shared" si="193"/>
        <v>#VALUE!</v>
      </c>
      <c r="BA107" s="253">
        <f t="shared" si="194"/>
        <v>0</v>
      </c>
      <c r="BB107" s="253">
        <f t="shared" si="195"/>
        <v>0</v>
      </c>
      <c r="BC107" s="226">
        <f t="shared" si="196"/>
        <v>0</v>
      </c>
      <c r="BD107" s="249" t="b">
        <f t="shared" si="197"/>
        <v>0</v>
      </c>
      <c r="BE107" s="249">
        <f t="shared" si="203"/>
        <v>0</v>
      </c>
      <c r="BF107" s="236">
        <f t="shared" si="204"/>
        <v>0</v>
      </c>
      <c r="BG107" s="80"/>
      <c r="BH107" s="80"/>
      <c r="BI107" s="80"/>
      <c r="BN107" s="82"/>
      <c r="BO107" s="82"/>
      <c r="BP107" s="82"/>
      <c r="BQ107" s="82"/>
      <c r="BR107" s="82"/>
      <c r="BS107" s="82"/>
      <c r="BU107" s="131"/>
      <c r="BV107" s="131"/>
    </row>
    <row r="108" spans="1:74" ht="12.75" customHeight="1">
      <c r="A108" s="56"/>
      <c r="B108" s="93"/>
      <c r="C108" s="40" t="str">
        <f t="shared" si="205"/>
        <v/>
      </c>
      <c r="D108" s="55" t="str">
        <f t="shared" si="201"/>
        <v/>
      </c>
      <c r="E108" s="102" t="str">
        <f t="shared" si="198"/>
        <v/>
      </c>
      <c r="F108" s="103" t="str">
        <f t="shared" si="214"/>
        <v/>
      </c>
      <c r="G108" s="102" t="str">
        <f t="shared" si="200"/>
        <v/>
      </c>
      <c r="H108" s="189" t="str">
        <f t="shared" si="215"/>
        <v/>
      </c>
      <c r="I108" s="190"/>
      <c r="J108" s="104"/>
      <c r="K108" s="104"/>
      <c r="L108" s="105" t="str">
        <f t="shared" si="206"/>
        <v/>
      </c>
      <c r="M108" s="104"/>
      <c r="N108" s="104"/>
      <c r="O108" s="107" t="str">
        <f t="shared" si="207"/>
        <v/>
      </c>
      <c r="P108" s="53"/>
      <c r="Q108" s="254"/>
      <c r="R108" s="238">
        <f t="shared" si="175"/>
        <v>0</v>
      </c>
      <c r="S108" s="44">
        <f t="shared" si="176"/>
        <v>0</v>
      </c>
      <c r="T108" s="44">
        <f t="shared" si="177"/>
        <v>1900</v>
      </c>
      <c r="U108" s="44">
        <f t="shared" si="178"/>
        <v>0</v>
      </c>
      <c r="V108" s="44">
        <f t="shared" si="179"/>
        <v>0</v>
      </c>
      <c r="W108" s="44">
        <f t="shared" si="208"/>
        <v>0</v>
      </c>
      <c r="X108" s="236">
        <f t="shared" si="180"/>
        <v>1</v>
      </c>
      <c r="Y108" s="236">
        <f t="shared" si="181"/>
        <v>0</v>
      </c>
      <c r="Z108" s="236">
        <f t="shared" si="182"/>
        <v>0</v>
      </c>
      <c r="AA108" s="236">
        <f t="shared" si="183"/>
        <v>0</v>
      </c>
      <c r="AB108" s="236">
        <f t="shared" si="184"/>
        <v>0</v>
      </c>
      <c r="AC108" s="251">
        <f>PMT(U108/R24*(AB108),1,-AQ107,AQ107)</f>
        <v>0</v>
      </c>
      <c r="AD108" s="251">
        <f t="shared" si="185"/>
        <v>0</v>
      </c>
      <c r="AE108" s="251">
        <f t="shared" si="186"/>
        <v>0</v>
      </c>
      <c r="AF108" s="251">
        <f t="shared" si="187"/>
        <v>0</v>
      </c>
      <c r="AG108" s="251">
        <f t="shared" si="188"/>
        <v>0</v>
      </c>
      <c r="AH108" s="252">
        <f t="shared" si="216"/>
        <v>0</v>
      </c>
      <c r="AI108" s="252">
        <f t="shared" si="217"/>
        <v>1</v>
      </c>
      <c r="AJ108" s="236">
        <f t="shared" si="218"/>
        <v>0</v>
      </c>
      <c r="AK108" s="249">
        <f t="shared" si="209"/>
        <v>0</v>
      </c>
      <c r="AL108" s="236">
        <f t="shared" si="189"/>
        <v>0</v>
      </c>
      <c r="AM108" s="249">
        <f t="shared" si="210"/>
        <v>0</v>
      </c>
      <c r="AN108" s="249">
        <f t="shared" si="219"/>
        <v>0</v>
      </c>
      <c r="AO108" s="249">
        <f t="shared" si="220"/>
        <v>0</v>
      </c>
      <c r="AP108" s="249">
        <f t="shared" si="221"/>
        <v>0</v>
      </c>
      <c r="AQ108" s="251">
        <f t="shared" si="222"/>
        <v>0</v>
      </c>
      <c r="AR108" s="243">
        <f t="shared" si="211"/>
        <v>0</v>
      </c>
      <c r="AS108" s="243">
        <f t="shared" si="202"/>
        <v>0</v>
      </c>
      <c r="AT108" s="249">
        <f t="shared" si="173"/>
        <v>0</v>
      </c>
      <c r="AU108" s="249">
        <f t="shared" si="212"/>
        <v>0</v>
      </c>
      <c r="AV108" s="44">
        <f t="shared" si="190"/>
        <v>1</v>
      </c>
      <c r="AW108" s="44">
        <f t="shared" si="191"/>
        <v>0</v>
      </c>
      <c r="AX108" s="249" t="e">
        <f t="shared" si="213"/>
        <v>#VALUE!</v>
      </c>
      <c r="AY108" s="249" t="e">
        <f t="shared" si="192"/>
        <v>#VALUE!</v>
      </c>
      <c r="AZ108" s="243" t="e">
        <f t="shared" si="193"/>
        <v>#VALUE!</v>
      </c>
      <c r="BA108" s="253">
        <f t="shared" si="194"/>
        <v>0</v>
      </c>
      <c r="BB108" s="253">
        <f t="shared" si="195"/>
        <v>0</v>
      </c>
      <c r="BC108" s="226">
        <f t="shared" si="196"/>
        <v>0</v>
      </c>
      <c r="BD108" s="249" t="b">
        <f t="shared" si="197"/>
        <v>0</v>
      </c>
      <c r="BE108" s="249">
        <f t="shared" si="203"/>
        <v>0</v>
      </c>
      <c r="BF108" s="236">
        <f t="shared" si="204"/>
        <v>0</v>
      </c>
      <c r="BG108" s="80"/>
      <c r="BH108" s="80"/>
      <c r="BI108" s="80"/>
      <c r="BN108" s="82"/>
      <c r="BO108" s="82"/>
      <c r="BP108" s="82"/>
      <c r="BQ108" s="82"/>
      <c r="BR108" s="82"/>
      <c r="BS108" s="82"/>
      <c r="BU108" s="131"/>
      <c r="BV108" s="131"/>
    </row>
    <row r="109" spans="1:74" ht="12.75" customHeight="1">
      <c r="A109" s="56"/>
      <c r="B109" s="93"/>
      <c r="C109" s="40" t="str">
        <f t="shared" si="205"/>
        <v/>
      </c>
      <c r="D109" s="55" t="str">
        <f t="shared" si="201"/>
        <v/>
      </c>
      <c r="E109" s="102" t="str">
        <f t="shared" si="198"/>
        <v/>
      </c>
      <c r="F109" s="103" t="str">
        <f t="shared" si="214"/>
        <v/>
      </c>
      <c r="G109" s="102" t="str">
        <f t="shared" si="200"/>
        <v/>
      </c>
      <c r="H109" s="189" t="str">
        <f t="shared" si="215"/>
        <v/>
      </c>
      <c r="I109" s="190"/>
      <c r="J109" s="104"/>
      <c r="K109" s="104"/>
      <c r="L109" s="105" t="str">
        <f t="shared" si="206"/>
        <v/>
      </c>
      <c r="M109" s="104"/>
      <c r="N109" s="104"/>
      <c r="O109" s="107" t="str">
        <f t="shared" si="207"/>
        <v/>
      </c>
      <c r="P109" s="53"/>
      <c r="Q109" s="254"/>
      <c r="R109" s="238">
        <f t="shared" si="175"/>
        <v>0</v>
      </c>
      <c r="S109" s="44">
        <f t="shared" si="176"/>
        <v>0</v>
      </c>
      <c r="T109" s="44">
        <f t="shared" si="177"/>
        <v>1900</v>
      </c>
      <c r="U109" s="44">
        <f t="shared" si="178"/>
        <v>0</v>
      </c>
      <c r="V109" s="44">
        <f t="shared" si="179"/>
        <v>0</v>
      </c>
      <c r="W109" s="44">
        <f t="shared" si="208"/>
        <v>0</v>
      </c>
      <c r="X109" s="236">
        <f t="shared" si="180"/>
        <v>1</v>
      </c>
      <c r="Y109" s="236">
        <f t="shared" si="181"/>
        <v>0</v>
      </c>
      <c r="Z109" s="236">
        <f t="shared" si="182"/>
        <v>0</v>
      </c>
      <c r="AA109" s="236">
        <f t="shared" si="183"/>
        <v>0</v>
      </c>
      <c r="AB109" s="236">
        <f t="shared" si="184"/>
        <v>0</v>
      </c>
      <c r="AC109" s="251">
        <f>PMT(U109/R24*(AB109),1,-AQ108,AQ108)</f>
        <v>0</v>
      </c>
      <c r="AD109" s="251">
        <f t="shared" si="185"/>
        <v>0</v>
      </c>
      <c r="AE109" s="251">
        <f t="shared" si="186"/>
        <v>0</v>
      </c>
      <c r="AF109" s="251">
        <f t="shared" si="187"/>
        <v>0</v>
      </c>
      <c r="AG109" s="251">
        <f t="shared" si="188"/>
        <v>0</v>
      </c>
      <c r="AH109" s="252">
        <f t="shared" si="216"/>
        <v>0</v>
      </c>
      <c r="AI109" s="252">
        <f t="shared" si="217"/>
        <v>1</v>
      </c>
      <c r="AJ109" s="236">
        <f t="shared" si="218"/>
        <v>0</v>
      </c>
      <c r="AK109" s="249">
        <f t="shared" si="209"/>
        <v>0</v>
      </c>
      <c r="AL109" s="236">
        <f t="shared" si="189"/>
        <v>0</v>
      </c>
      <c r="AM109" s="249">
        <f t="shared" si="210"/>
        <v>0</v>
      </c>
      <c r="AN109" s="249">
        <f t="shared" si="219"/>
        <v>0</v>
      </c>
      <c r="AO109" s="249">
        <f t="shared" si="220"/>
        <v>0</v>
      </c>
      <c r="AP109" s="249">
        <f t="shared" si="221"/>
        <v>0</v>
      </c>
      <c r="AQ109" s="251">
        <f t="shared" si="222"/>
        <v>0</v>
      </c>
      <c r="AR109" s="243">
        <f t="shared" si="211"/>
        <v>0</v>
      </c>
      <c r="AS109" s="243">
        <f t="shared" si="202"/>
        <v>0</v>
      </c>
      <c r="AT109" s="249">
        <f t="shared" si="173"/>
        <v>0</v>
      </c>
      <c r="AU109" s="249">
        <f t="shared" si="212"/>
        <v>0</v>
      </c>
      <c r="AV109" s="44">
        <f t="shared" si="190"/>
        <v>1</v>
      </c>
      <c r="AW109" s="44">
        <f t="shared" si="191"/>
        <v>0</v>
      </c>
      <c r="AX109" s="249" t="e">
        <f t="shared" si="213"/>
        <v>#VALUE!</v>
      </c>
      <c r="AY109" s="249" t="e">
        <f t="shared" si="192"/>
        <v>#VALUE!</v>
      </c>
      <c r="AZ109" s="243" t="e">
        <f t="shared" si="193"/>
        <v>#VALUE!</v>
      </c>
      <c r="BA109" s="253">
        <f t="shared" si="194"/>
        <v>0</v>
      </c>
      <c r="BB109" s="253">
        <f t="shared" si="195"/>
        <v>0</v>
      </c>
      <c r="BC109" s="226">
        <f t="shared" si="196"/>
        <v>0</v>
      </c>
      <c r="BD109" s="249" t="b">
        <f t="shared" si="197"/>
        <v>0</v>
      </c>
      <c r="BE109" s="249">
        <f t="shared" si="203"/>
        <v>0</v>
      </c>
      <c r="BF109" s="236">
        <f t="shared" si="204"/>
        <v>0</v>
      </c>
      <c r="BG109" s="80"/>
      <c r="BH109" s="80"/>
      <c r="BI109" s="80"/>
      <c r="BN109" s="82"/>
      <c r="BO109" s="82"/>
      <c r="BP109" s="82"/>
      <c r="BQ109" s="82"/>
      <c r="BR109" s="82"/>
      <c r="BS109" s="82"/>
      <c r="BU109" s="131"/>
      <c r="BV109" s="131"/>
    </row>
    <row r="110" spans="1:74" ht="12.75" customHeight="1">
      <c r="A110" s="56"/>
      <c r="B110" s="93"/>
      <c r="C110" s="40" t="str">
        <f t="shared" si="205"/>
        <v/>
      </c>
      <c r="D110" s="55" t="str">
        <f t="shared" si="201"/>
        <v/>
      </c>
      <c r="E110" s="102" t="str">
        <f t="shared" si="198"/>
        <v/>
      </c>
      <c r="F110" s="103" t="str">
        <f t="shared" si="214"/>
        <v/>
      </c>
      <c r="G110" s="102" t="str">
        <f t="shared" si="200"/>
        <v/>
      </c>
      <c r="H110" s="189" t="str">
        <f t="shared" si="215"/>
        <v/>
      </c>
      <c r="I110" s="190"/>
      <c r="J110" s="104"/>
      <c r="K110" s="104"/>
      <c r="L110" s="105" t="str">
        <f t="shared" si="206"/>
        <v/>
      </c>
      <c r="M110" s="104"/>
      <c r="N110" s="104"/>
      <c r="O110" s="107" t="str">
        <f t="shared" si="207"/>
        <v/>
      </c>
      <c r="P110" s="53"/>
      <c r="Q110" s="254"/>
      <c r="R110" s="238">
        <f t="shared" si="175"/>
        <v>0</v>
      </c>
      <c r="S110" s="44">
        <f t="shared" si="176"/>
        <v>0</v>
      </c>
      <c r="T110" s="44">
        <f t="shared" si="177"/>
        <v>1900</v>
      </c>
      <c r="U110" s="44">
        <f t="shared" si="178"/>
        <v>0</v>
      </c>
      <c r="V110" s="44">
        <f t="shared" si="179"/>
        <v>0</v>
      </c>
      <c r="W110" s="44">
        <f t="shared" si="208"/>
        <v>0</v>
      </c>
      <c r="X110" s="236">
        <f t="shared" si="180"/>
        <v>1</v>
      </c>
      <c r="Y110" s="236">
        <f t="shared" si="181"/>
        <v>0</v>
      </c>
      <c r="Z110" s="236">
        <f t="shared" si="182"/>
        <v>0</v>
      </c>
      <c r="AA110" s="236">
        <f t="shared" si="183"/>
        <v>0</v>
      </c>
      <c r="AB110" s="236">
        <f t="shared" si="184"/>
        <v>0</v>
      </c>
      <c r="AC110" s="251">
        <f>PMT(U110/R24*(AB110),1,-AQ109,AQ109)</f>
        <v>0</v>
      </c>
      <c r="AD110" s="251">
        <f t="shared" si="185"/>
        <v>0</v>
      </c>
      <c r="AE110" s="251">
        <f t="shared" si="186"/>
        <v>0</v>
      </c>
      <c r="AF110" s="251">
        <f t="shared" si="187"/>
        <v>0</v>
      </c>
      <c r="AG110" s="251">
        <f t="shared" si="188"/>
        <v>0</v>
      </c>
      <c r="AH110" s="252">
        <f t="shared" si="216"/>
        <v>0</v>
      </c>
      <c r="AI110" s="252">
        <f t="shared" si="217"/>
        <v>1</v>
      </c>
      <c r="AJ110" s="236">
        <f t="shared" si="218"/>
        <v>0</v>
      </c>
      <c r="AK110" s="249">
        <f t="shared" si="209"/>
        <v>0</v>
      </c>
      <c r="AL110" s="236">
        <f t="shared" si="189"/>
        <v>0</v>
      </c>
      <c r="AM110" s="249">
        <f t="shared" si="210"/>
        <v>0</v>
      </c>
      <c r="AN110" s="249">
        <f t="shared" si="219"/>
        <v>0</v>
      </c>
      <c r="AO110" s="249">
        <f t="shared" si="220"/>
        <v>0</v>
      </c>
      <c r="AP110" s="249">
        <f t="shared" si="221"/>
        <v>0</v>
      </c>
      <c r="AQ110" s="251">
        <f t="shared" si="222"/>
        <v>0</v>
      </c>
      <c r="AR110" s="243">
        <f t="shared" si="211"/>
        <v>0</v>
      </c>
      <c r="AS110" s="243">
        <f t="shared" si="202"/>
        <v>0</v>
      </c>
      <c r="AT110" s="249">
        <f t="shared" si="173"/>
        <v>0</v>
      </c>
      <c r="AU110" s="249">
        <f t="shared" si="212"/>
        <v>0</v>
      </c>
      <c r="AV110" s="44">
        <f t="shared" si="190"/>
        <v>1</v>
      </c>
      <c r="AW110" s="44">
        <f t="shared" si="191"/>
        <v>0</v>
      </c>
      <c r="AX110" s="249" t="e">
        <f t="shared" si="213"/>
        <v>#VALUE!</v>
      </c>
      <c r="AY110" s="249" t="e">
        <f t="shared" si="192"/>
        <v>#VALUE!</v>
      </c>
      <c r="AZ110" s="243" t="e">
        <f t="shared" si="193"/>
        <v>#VALUE!</v>
      </c>
      <c r="BA110" s="253">
        <f t="shared" si="194"/>
        <v>0</v>
      </c>
      <c r="BB110" s="253">
        <f t="shared" si="195"/>
        <v>0</v>
      </c>
      <c r="BC110" s="226">
        <f t="shared" si="196"/>
        <v>0</v>
      </c>
      <c r="BD110" s="249" t="b">
        <f t="shared" si="197"/>
        <v>0</v>
      </c>
      <c r="BE110" s="249">
        <f t="shared" si="203"/>
        <v>0</v>
      </c>
      <c r="BF110" s="236">
        <f t="shared" si="204"/>
        <v>0</v>
      </c>
      <c r="BG110" s="80"/>
      <c r="BH110" s="80"/>
      <c r="BI110" s="80"/>
      <c r="BN110" s="82"/>
      <c r="BO110" s="82"/>
      <c r="BP110" s="82"/>
      <c r="BQ110" s="82"/>
      <c r="BR110" s="82"/>
      <c r="BS110" s="82"/>
      <c r="BU110" s="131"/>
      <c r="BV110" s="131"/>
    </row>
    <row r="111" spans="1:74" ht="12.75" customHeight="1">
      <c r="A111" s="56"/>
      <c r="B111" s="93"/>
      <c r="C111" s="40" t="str">
        <f t="shared" si="205"/>
        <v/>
      </c>
      <c r="D111" s="55" t="str">
        <f t="shared" si="201"/>
        <v/>
      </c>
      <c r="E111" s="102" t="str">
        <f t="shared" si="198"/>
        <v/>
      </c>
      <c r="F111" s="103" t="str">
        <f t="shared" si="214"/>
        <v/>
      </c>
      <c r="G111" s="102" t="str">
        <f t="shared" si="200"/>
        <v/>
      </c>
      <c r="H111" s="189" t="str">
        <f t="shared" si="215"/>
        <v/>
      </c>
      <c r="I111" s="190"/>
      <c r="J111" s="104"/>
      <c r="K111" s="104"/>
      <c r="L111" s="105" t="str">
        <f t="shared" si="206"/>
        <v/>
      </c>
      <c r="M111" s="104"/>
      <c r="N111" s="104"/>
      <c r="O111" s="107" t="str">
        <f t="shared" si="207"/>
        <v/>
      </c>
      <c r="P111" s="53"/>
      <c r="Q111" s="254"/>
      <c r="R111" s="238">
        <f t="shared" si="175"/>
        <v>0</v>
      </c>
      <c r="S111" s="44">
        <f t="shared" si="176"/>
        <v>0</v>
      </c>
      <c r="T111" s="44">
        <f t="shared" si="177"/>
        <v>1900</v>
      </c>
      <c r="U111" s="44">
        <f t="shared" si="178"/>
        <v>0</v>
      </c>
      <c r="V111" s="44">
        <f t="shared" si="179"/>
        <v>0</v>
      </c>
      <c r="W111" s="44">
        <f t="shared" si="208"/>
        <v>0</v>
      </c>
      <c r="X111" s="236">
        <f t="shared" si="180"/>
        <v>1</v>
      </c>
      <c r="Y111" s="236">
        <f t="shared" si="181"/>
        <v>0</v>
      </c>
      <c r="Z111" s="236">
        <f t="shared" si="182"/>
        <v>0</v>
      </c>
      <c r="AA111" s="236">
        <f t="shared" si="183"/>
        <v>0</v>
      </c>
      <c r="AB111" s="236">
        <f t="shared" si="184"/>
        <v>0</v>
      </c>
      <c r="AC111" s="251">
        <f>PMT(U111/R24*(AB111),1,-AQ110,AQ110)</f>
        <v>0</v>
      </c>
      <c r="AD111" s="251">
        <f t="shared" si="185"/>
        <v>0</v>
      </c>
      <c r="AE111" s="251">
        <f t="shared" si="186"/>
        <v>0</v>
      </c>
      <c r="AF111" s="251">
        <f t="shared" si="187"/>
        <v>0</v>
      </c>
      <c r="AG111" s="251">
        <f t="shared" si="188"/>
        <v>0</v>
      </c>
      <c r="AH111" s="252">
        <f t="shared" si="216"/>
        <v>0</v>
      </c>
      <c r="AI111" s="252">
        <f t="shared" si="217"/>
        <v>1</v>
      </c>
      <c r="AJ111" s="236">
        <f t="shared" si="218"/>
        <v>0</v>
      </c>
      <c r="AK111" s="249">
        <f t="shared" si="209"/>
        <v>0</v>
      </c>
      <c r="AL111" s="236">
        <f t="shared" si="189"/>
        <v>0</v>
      </c>
      <c r="AM111" s="249">
        <f t="shared" si="210"/>
        <v>0</v>
      </c>
      <c r="AN111" s="249">
        <f t="shared" si="219"/>
        <v>0</v>
      </c>
      <c r="AO111" s="249">
        <f t="shared" si="220"/>
        <v>0</v>
      </c>
      <c r="AP111" s="249">
        <f t="shared" si="221"/>
        <v>0</v>
      </c>
      <c r="AQ111" s="251">
        <f t="shared" si="222"/>
        <v>0</v>
      </c>
      <c r="AR111" s="243">
        <f t="shared" si="211"/>
        <v>0</v>
      </c>
      <c r="AS111" s="243">
        <f t="shared" si="202"/>
        <v>0</v>
      </c>
      <c r="AT111" s="249">
        <f t="shared" si="173"/>
        <v>0</v>
      </c>
      <c r="AU111" s="249">
        <f t="shared" si="212"/>
        <v>0</v>
      </c>
      <c r="AV111" s="44">
        <f t="shared" si="190"/>
        <v>1</v>
      </c>
      <c r="AW111" s="44">
        <f t="shared" si="191"/>
        <v>0</v>
      </c>
      <c r="AX111" s="249" t="e">
        <f t="shared" si="213"/>
        <v>#VALUE!</v>
      </c>
      <c r="AY111" s="249" t="e">
        <f t="shared" si="192"/>
        <v>#VALUE!</v>
      </c>
      <c r="AZ111" s="243" t="e">
        <f t="shared" si="193"/>
        <v>#VALUE!</v>
      </c>
      <c r="BA111" s="253">
        <f t="shared" si="194"/>
        <v>0</v>
      </c>
      <c r="BB111" s="253">
        <f t="shared" si="195"/>
        <v>0</v>
      </c>
      <c r="BC111" s="226">
        <f t="shared" si="196"/>
        <v>0</v>
      </c>
      <c r="BD111" s="249" t="b">
        <f t="shared" si="197"/>
        <v>0</v>
      </c>
      <c r="BE111" s="249">
        <f t="shared" si="203"/>
        <v>0</v>
      </c>
      <c r="BF111" s="236">
        <f t="shared" si="204"/>
        <v>0</v>
      </c>
      <c r="BG111" s="80"/>
      <c r="BH111" s="80"/>
      <c r="BI111" s="80"/>
      <c r="BN111" s="82"/>
      <c r="BO111" s="82"/>
      <c r="BP111" s="82"/>
      <c r="BQ111" s="82"/>
      <c r="BR111" s="82"/>
      <c r="BS111" s="82"/>
      <c r="BU111" s="131"/>
      <c r="BV111" s="131"/>
    </row>
    <row r="112" spans="1:74" ht="12.75" customHeight="1">
      <c r="A112" s="56"/>
      <c r="B112" s="93"/>
      <c r="C112" s="40" t="str">
        <f t="shared" si="205"/>
        <v/>
      </c>
      <c r="D112" s="55" t="str">
        <f t="shared" si="201"/>
        <v/>
      </c>
      <c r="E112" s="102" t="str">
        <f t="shared" si="198"/>
        <v/>
      </c>
      <c r="F112" s="103" t="str">
        <f t="shared" si="214"/>
        <v/>
      </c>
      <c r="G112" s="102" t="str">
        <f t="shared" si="200"/>
        <v/>
      </c>
      <c r="H112" s="189" t="str">
        <f t="shared" si="215"/>
        <v/>
      </c>
      <c r="I112" s="190"/>
      <c r="J112" s="104"/>
      <c r="K112" s="104"/>
      <c r="L112" s="105" t="str">
        <f t="shared" si="206"/>
        <v/>
      </c>
      <c r="M112" s="104"/>
      <c r="N112" s="104"/>
      <c r="O112" s="107" t="str">
        <f t="shared" si="207"/>
        <v/>
      </c>
      <c r="P112" s="53"/>
      <c r="Q112" s="254"/>
      <c r="R112" s="238">
        <f t="shared" si="175"/>
        <v>0</v>
      </c>
      <c r="S112" s="44">
        <f t="shared" si="176"/>
        <v>0</v>
      </c>
      <c r="T112" s="44">
        <f t="shared" si="177"/>
        <v>1900</v>
      </c>
      <c r="U112" s="44">
        <f t="shared" si="178"/>
        <v>0</v>
      </c>
      <c r="V112" s="44">
        <f t="shared" si="179"/>
        <v>0</v>
      </c>
      <c r="W112" s="44">
        <f t="shared" si="208"/>
        <v>0</v>
      </c>
      <c r="X112" s="236">
        <f t="shared" si="180"/>
        <v>1</v>
      </c>
      <c r="Y112" s="236">
        <f t="shared" si="181"/>
        <v>0</v>
      </c>
      <c r="Z112" s="236">
        <f t="shared" si="182"/>
        <v>0</v>
      </c>
      <c r="AA112" s="236">
        <f t="shared" si="183"/>
        <v>0</v>
      </c>
      <c r="AB112" s="236">
        <f t="shared" si="184"/>
        <v>0</v>
      </c>
      <c r="AC112" s="251">
        <f>PMT(U112/R24*(AB112),1,-AQ111,AQ111)</f>
        <v>0</v>
      </c>
      <c r="AD112" s="251">
        <f t="shared" si="185"/>
        <v>0</v>
      </c>
      <c r="AE112" s="251">
        <f t="shared" si="186"/>
        <v>0</v>
      </c>
      <c r="AF112" s="251">
        <f t="shared" si="187"/>
        <v>0</v>
      </c>
      <c r="AG112" s="251">
        <f t="shared" si="188"/>
        <v>0</v>
      </c>
      <c r="AH112" s="252">
        <f t="shared" si="216"/>
        <v>0</v>
      </c>
      <c r="AI112" s="252">
        <f t="shared" si="217"/>
        <v>1</v>
      </c>
      <c r="AJ112" s="236">
        <f t="shared" si="218"/>
        <v>0</v>
      </c>
      <c r="AK112" s="249">
        <f t="shared" si="209"/>
        <v>0</v>
      </c>
      <c r="AL112" s="236">
        <f t="shared" si="189"/>
        <v>0</v>
      </c>
      <c r="AM112" s="249">
        <f t="shared" si="210"/>
        <v>0</v>
      </c>
      <c r="AN112" s="249">
        <f t="shared" si="219"/>
        <v>0</v>
      </c>
      <c r="AO112" s="249">
        <f t="shared" si="220"/>
        <v>0</v>
      </c>
      <c r="AP112" s="249">
        <f t="shared" si="221"/>
        <v>0</v>
      </c>
      <c r="AQ112" s="251">
        <f t="shared" si="222"/>
        <v>0</v>
      </c>
      <c r="AR112" s="243">
        <f t="shared" si="211"/>
        <v>0</v>
      </c>
      <c r="AS112" s="243">
        <f t="shared" si="202"/>
        <v>0</v>
      </c>
      <c r="AT112" s="249">
        <f t="shared" si="173"/>
        <v>0</v>
      </c>
      <c r="AU112" s="249">
        <f t="shared" si="212"/>
        <v>0</v>
      </c>
      <c r="AV112" s="44">
        <f t="shared" si="190"/>
        <v>1</v>
      </c>
      <c r="AW112" s="44">
        <f t="shared" si="191"/>
        <v>0</v>
      </c>
      <c r="AX112" s="249" t="e">
        <f t="shared" si="213"/>
        <v>#VALUE!</v>
      </c>
      <c r="AY112" s="249" t="e">
        <f t="shared" si="192"/>
        <v>#VALUE!</v>
      </c>
      <c r="AZ112" s="243" t="e">
        <f t="shared" si="193"/>
        <v>#VALUE!</v>
      </c>
      <c r="BA112" s="253">
        <f t="shared" si="194"/>
        <v>0</v>
      </c>
      <c r="BB112" s="253">
        <f t="shared" si="195"/>
        <v>0</v>
      </c>
      <c r="BC112" s="226">
        <f t="shared" si="196"/>
        <v>0</v>
      </c>
      <c r="BD112" s="249" t="b">
        <f t="shared" si="197"/>
        <v>0</v>
      </c>
      <c r="BE112" s="249">
        <f t="shared" si="203"/>
        <v>0</v>
      </c>
      <c r="BF112" s="236">
        <f t="shared" si="204"/>
        <v>0</v>
      </c>
      <c r="BG112" s="80"/>
      <c r="BH112" s="80"/>
      <c r="BI112" s="80"/>
      <c r="BN112" s="82"/>
      <c r="BO112" s="82"/>
      <c r="BP112" s="82"/>
      <c r="BQ112" s="82"/>
      <c r="BR112" s="82"/>
      <c r="BS112" s="82"/>
      <c r="BU112" s="131"/>
      <c r="BV112" s="131"/>
    </row>
    <row r="113" spans="1:74" ht="12.75" customHeight="1">
      <c r="A113" s="56"/>
      <c r="B113" s="93"/>
      <c r="C113" s="40" t="str">
        <f t="shared" si="205"/>
        <v/>
      </c>
      <c r="D113" s="55" t="str">
        <f t="shared" si="201"/>
        <v/>
      </c>
      <c r="E113" s="102" t="str">
        <f t="shared" si="198"/>
        <v/>
      </c>
      <c r="F113" s="103" t="str">
        <f t="shared" si="214"/>
        <v/>
      </c>
      <c r="G113" s="102" t="str">
        <f t="shared" si="200"/>
        <v/>
      </c>
      <c r="H113" s="189" t="str">
        <f t="shared" si="215"/>
        <v/>
      </c>
      <c r="I113" s="190"/>
      <c r="J113" s="104"/>
      <c r="K113" s="104"/>
      <c r="L113" s="105" t="str">
        <f t="shared" si="206"/>
        <v/>
      </c>
      <c r="M113" s="104"/>
      <c r="N113" s="104"/>
      <c r="O113" s="107" t="str">
        <f t="shared" si="207"/>
        <v/>
      </c>
      <c r="P113" s="53"/>
      <c r="Q113" s="254"/>
      <c r="R113" s="238">
        <f t="shared" si="175"/>
        <v>0</v>
      </c>
      <c r="S113" s="44">
        <f t="shared" si="176"/>
        <v>0</v>
      </c>
      <c r="T113" s="44">
        <f t="shared" si="177"/>
        <v>1900</v>
      </c>
      <c r="U113" s="44">
        <f t="shared" si="178"/>
        <v>0</v>
      </c>
      <c r="V113" s="44">
        <f t="shared" si="179"/>
        <v>0</v>
      </c>
      <c r="W113" s="44">
        <f t="shared" si="208"/>
        <v>0</v>
      </c>
      <c r="X113" s="236">
        <f t="shared" si="180"/>
        <v>1</v>
      </c>
      <c r="Y113" s="236">
        <f t="shared" si="181"/>
        <v>0</v>
      </c>
      <c r="Z113" s="236">
        <f t="shared" si="182"/>
        <v>0</v>
      </c>
      <c r="AA113" s="236">
        <f t="shared" si="183"/>
        <v>0</v>
      </c>
      <c r="AB113" s="236">
        <f t="shared" si="184"/>
        <v>0</v>
      </c>
      <c r="AC113" s="251">
        <f>PMT(U113/R24*(AB113),1,-AQ112,AQ112)</f>
        <v>0</v>
      </c>
      <c r="AD113" s="251">
        <f t="shared" si="185"/>
        <v>0</v>
      </c>
      <c r="AE113" s="251">
        <f t="shared" si="186"/>
        <v>0</v>
      </c>
      <c r="AF113" s="251">
        <f t="shared" si="187"/>
        <v>0</v>
      </c>
      <c r="AG113" s="251">
        <f t="shared" si="188"/>
        <v>0</v>
      </c>
      <c r="AH113" s="252">
        <f t="shared" si="216"/>
        <v>0</v>
      </c>
      <c r="AI113" s="252">
        <f t="shared" si="217"/>
        <v>1</v>
      </c>
      <c r="AJ113" s="236">
        <f t="shared" si="218"/>
        <v>0</v>
      </c>
      <c r="AK113" s="249">
        <f t="shared" si="209"/>
        <v>0</v>
      </c>
      <c r="AL113" s="236">
        <f t="shared" si="189"/>
        <v>0</v>
      </c>
      <c r="AM113" s="249">
        <f t="shared" si="210"/>
        <v>0</v>
      </c>
      <c r="AN113" s="249">
        <f t="shared" si="219"/>
        <v>0</v>
      </c>
      <c r="AO113" s="249">
        <f t="shared" si="220"/>
        <v>0</v>
      </c>
      <c r="AP113" s="249">
        <f t="shared" si="221"/>
        <v>0</v>
      </c>
      <c r="AQ113" s="251">
        <f t="shared" si="222"/>
        <v>0</v>
      </c>
      <c r="AR113" s="243">
        <f t="shared" si="211"/>
        <v>0</v>
      </c>
      <c r="AS113" s="243">
        <f t="shared" si="202"/>
        <v>0</v>
      </c>
      <c r="AT113" s="249">
        <f t="shared" si="173"/>
        <v>0</v>
      </c>
      <c r="AU113" s="249">
        <f t="shared" si="212"/>
        <v>0</v>
      </c>
      <c r="AV113" s="44">
        <f t="shared" si="190"/>
        <v>1</v>
      </c>
      <c r="AW113" s="44">
        <f t="shared" si="191"/>
        <v>0</v>
      </c>
      <c r="AX113" s="249" t="e">
        <f t="shared" si="213"/>
        <v>#VALUE!</v>
      </c>
      <c r="AY113" s="249" t="e">
        <f t="shared" si="192"/>
        <v>#VALUE!</v>
      </c>
      <c r="AZ113" s="243" t="e">
        <f t="shared" si="193"/>
        <v>#VALUE!</v>
      </c>
      <c r="BA113" s="253">
        <f t="shared" si="194"/>
        <v>0</v>
      </c>
      <c r="BB113" s="253">
        <f t="shared" si="195"/>
        <v>0</v>
      </c>
      <c r="BC113" s="226">
        <f t="shared" si="196"/>
        <v>0</v>
      </c>
      <c r="BD113" s="249" t="b">
        <f t="shared" si="197"/>
        <v>0</v>
      </c>
      <c r="BE113" s="249">
        <f t="shared" si="203"/>
        <v>0</v>
      </c>
      <c r="BF113" s="236">
        <f t="shared" si="204"/>
        <v>0</v>
      </c>
      <c r="BG113" s="80"/>
      <c r="BH113" s="80"/>
      <c r="BI113" s="80"/>
      <c r="BN113" s="82"/>
      <c r="BO113" s="82"/>
      <c r="BP113" s="82"/>
      <c r="BQ113" s="82"/>
      <c r="BR113" s="82"/>
      <c r="BS113" s="82"/>
      <c r="BU113" s="131"/>
      <c r="BV113" s="131"/>
    </row>
    <row r="114" spans="1:74" ht="12.75" customHeight="1">
      <c r="A114" s="56"/>
      <c r="B114" s="93"/>
      <c r="C114" s="40" t="str">
        <f t="shared" si="205"/>
        <v/>
      </c>
      <c r="D114" s="55" t="str">
        <f t="shared" si="201"/>
        <v/>
      </c>
      <c r="E114" s="102" t="str">
        <f t="shared" si="198"/>
        <v/>
      </c>
      <c r="F114" s="103" t="str">
        <f t="shared" si="214"/>
        <v/>
      </c>
      <c r="G114" s="102" t="str">
        <f t="shared" si="200"/>
        <v/>
      </c>
      <c r="H114" s="189" t="str">
        <f t="shared" si="215"/>
        <v/>
      </c>
      <c r="I114" s="190"/>
      <c r="J114" s="104"/>
      <c r="K114" s="104"/>
      <c r="L114" s="105" t="str">
        <f t="shared" si="206"/>
        <v/>
      </c>
      <c r="M114" s="104"/>
      <c r="N114" s="104"/>
      <c r="O114" s="107" t="str">
        <f t="shared" si="207"/>
        <v/>
      </c>
      <c r="P114" s="53"/>
      <c r="Q114" s="254"/>
      <c r="R114" s="238">
        <f t="shared" si="175"/>
        <v>0</v>
      </c>
      <c r="S114" s="44">
        <f t="shared" si="176"/>
        <v>0</v>
      </c>
      <c r="T114" s="44">
        <f t="shared" si="177"/>
        <v>1900</v>
      </c>
      <c r="U114" s="44">
        <f t="shared" si="178"/>
        <v>0</v>
      </c>
      <c r="V114" s="44">
        <f t="shared" si="179"/>
        <v>0</v>
      </c>
      <c r="W114" s="44">
        <f t="shared" si="208"/>
        <v>0</v>
      </c>
      <c r="X114" s="236">
        <f t="shared" si="180"/>
        <v>1</v>
      </c>
      <c r="Y114" s="236">
        <f t="shared" si="181"/>
        <v>0</v>
      </c>
      <c r="Z114" s="236">
        <f t="shared" si="182"/>
        <v>0</v>
      </c>
      <c r="AA114" s="236">
        <f t="shared" si="183"/>
        <v>0</v>
      </c>
      <c r="AB114" s="236">
        <f t="shared" si="184"/>
        <v>0</v>
      </c>
      <c r="AC114" s="251">
        <f>PMT(U114/R24*(AB114),1,-AQ113,AQ113)</f>
        <v>0</v>
      </c>
      <c r="AD114" s="251">
        <f t="shared" si="185"/>
        <v>0</v>
      </c>
      <c r="AE114" s="251">
        <f t="shared" si="186"/>
        <v>0</v>
      </c>
      <c r="AF114" s="251">
        <f t="shared" si="187"/>
        <v>0</v>
      </c>
      <c r="AG114" s="251">
        <f t="shared" si="188"/>
        <v>0</v>
      </c>
      <c r="AH114" s="252">
        <f t="shared" si="216"/>
        <v>0</v>
      </c>
      <c r="AI114" s="252">
        <f t="shared" si="217"/>
        <v>1</v>
      </c>
      <c r="AJ114" s="236">
        <f t="shared" si="218"/>
        <v>0</v>
      </c>
      <c r="AK114" s="249">
        <f t="shared" si="209"/>
        <v>0</v>
      </c>
      <c r="AL114" s="236">
        <f t="shared" si="189"/>
        <v>0</v>
      </c>
      <c r="AM114" s="249">
        <f t="shared" si="210"/>
        <v>0</v>
      </c>
      <c r="AN114" s="249">
        <f t="shared" si="219"/>
        <v>0</v>
      </c>
      <c r="AO114" s="249">
        <f t="shared" si="220"/>
        <v>0</v>
      </c>
      <c r="AP114" s="249">
        <f t="shared" si="221"/>
        <v>0</v>
      </c>
      <c r="AQ114" s="251">
        <f t="shared" si="222"/>
        <v>0</v>
      </c>
      <c r="AR114" s="243">
        <f t="shared" si="211"/>
        <v>0</v>
      </c>
      <c r="AS114" s="243">
        <f t="shared" si="202"/>
        <v>0</v>
      </c>
      <c r="AT114" s="249">
        <f t="shared" si="173"/>
        <v>0</v>
      </c>
      <c r="AU114" s="249">
        <f t="shared" si="212"/>
        <v>0</v>
      </c>
      <c r="AV114" s="44">
        <f t="shared" si="190"/>
        <v>1</v>
      </c>
      <c r="AW114" s="44">
        <f t="shared" si="191"/>
        <v>0</v>
      </c>
      <c r="AX114" s="249" t="e">
        <f t="shared" si="213"/>
        <v>#VALUE!</v>
      </c>
      <c r="AY114" s="249" t="e">
        <f t="shared" si="192"/>
        <v>#VALUE!</v>
      </c>
      <c r="AZ114" s="243" t="e">
        <f t="shared" si="193"/>
        <v>#VALUE!</v>
      </c>
      <c r="BA114" s="253">
        <f t="shared" si="194"/>
        <v>0</v>
      </c>
      <c r="BB114" s="253">
        <f t="shared" si="195"/>
        <v>0</v>
      </c>
      <c r="BC114" s="226">
        <f t="shared" si="196"/>
        <v>0</v>
      </c>
      <c r="BD114" s="249" t="b">
        <f t="shared" si="197"/>
        <v>0</v>
      </c>
      <c r="BE114" s="249">
        <f t="shared" si="203"/>
        <v>0</v>
      </c>
      <c r="BF114" s="236">
        <f t="shared" si="204"/>
        <v>0</v>
      </c>
      <c r="BG114" s="80"/>
      <c r="BH114" s="80"/>
      <c r="BI114" s="80"/>
      <c r="BN114" s="82"/>
      <c r="BO114" s="82"/>
      <c r="BP114" s="82"/>
      <c r="BQ114" s="82"/>
      <c r="BR114" s="82"/>
      <c r="BS114" s="82"/>
      <c r="BU114" s="131"/>
      <c r="BV114" s="131"/>
    </row>
    <row r="115" spans="1:74" ht="12.75" customHeight="1">
      <c r="A115" s="56"/>
      <c r="B115" s="93"/>
      <c r="C115" s="40" t="str">
        <f t="shared" si="205"/>
        <v/>
      </c>
      <c r="D115" s="55" t="str">
        <f t="shared" si="201"/>
        <v/>
      </c>
      <c r="E115" s="102" t="str">
        <f t="shared" si="198"/>
        <v/>
      </c>
      <c r="F115" s="103" t="str">
        <f t="shared" si="214"/>
        <v/>
      </c>
      <c r="G115" s="102" t="str">
        <f t="shared" si="200"/>
        <v/>
      </c>
      <c r="H115" s="189" t="str">
        <f t="shared" si="215"/>
        <v/>
      </c>
      <c r="I115" s="190"/>
      <c r="J115" s="104"/>
      <c r="K115" s="104"/>
      <c r="L115" s="105" t="str">
        <f t="shared" si="206"/>
        <v/>
      </c>
      <c r="M115" s="104"/>
      <c r="N115" s="104"/>
      <c r="O115" s="107" t="str">
        <f t="shared" si="207"/>
        <v/>
      </c>
      <c r="P115" s="53"/>
      <c r="Q115" s="254"/>
      <c r="R115" s="238">
        <f t="shared" si="175"/>
        <v>0</v>
      </c>
      <c r="S115" s="44">
        <f t="shared" si="176"/>
        <v>0</v>
      </c>
      <c r="T115" s="44">
        <f t="shared" si="177"/>
        <v>1900</v>
      </c>
      <c r="U115" s="44">
        <f t="shared" si="178"/>
        <v>0</v>
      </c>
      <c r="V115" s="44">
        <f t="shared" si="179"/>
        <v>0</v>
      </c>
      <c r="W115" s="44">
        <f t="shared" si="208"/>
        <v>0</v>
      </c>
      <c r="X115" s="236">
        <f t="shared" si="180"/>
        <v>1</v>
      </c>
      <c r="Y115" s="236">
        <f t="shared" si="181"/>
        <v>0</v>
      </c>
      <c r="Z115" s="236">
        <f t="shared" si="182"/>
        <v>0</v>
      </c>
      <c r="AA115" s="236">
        <f t="shared" si="183"/>
        <v>0</v>
      </c>
      <c r="AB115" s="236">
        <f t="shared" si="184"/>
        <v>0</v>
      </c>
      <c r="AC115" s="251">
        <f>PMT(U115/R24*(AB115),1,-AQ114,AQ114)</f>
        <v>0</v>
      </c>
      <c r="AD115" s="251">
        <f t="shared" si="185"/>
        <v>0</v>
      </c>
      <c r="AE115" s="251">
        <f t="shared" si="186"/>
        <v>0</v>
      </c>
      <c r="AF115" s="251">
        <f t="shared" si="187"/>
        <v>0</v>
      </c>
      <c r="AG115" s="251">
        <f t="shared" si="188"/>
        <v>0</v>
      </c>
      <c r="AH115" s="252">
        <f t="shared" si="216"/>
        <v>0</v>
      </c>
      <c r="AI115" s="252">
        <f t="shared" si="217"/>
        <v>1</v>
      </c>
      <c r="AJ115" s="236">
        <f t="shared" si="218"/>
        <v>0</v>
      </c>
      <c r="AK115" s="249">
        <f t="shared" si="209"/>
        <v>0</v>
      </c>
      <c r="AL115" s="236">
        <f t="shared" si="189"/>
        <v>0</v>
      </c>
      <c r="AM115" s="249">
        <f t="shared" si="210"/>
        <v>0</v>
      </c>
      <c r="AN115" s="249">
        <f t="shared" si="219"/>
        <v>0</v>
      </c>
      <c r="AO115" s="249">
        <f t="shared" si="220"/>
        <v>0</v>
      </c>
      <c r="AP115" s="249">
        <f t="shared" si="221"/>
        <v>0</v>
      </c>
      <c r="AQ115" s="251">
        <f t="shared" si="222"/>
        <v>0</v>
      </c>
      <c r="AR115" s="243">
        <f t="shared" si="211"/>
        <v>0</v>
      </c>
      <c r="AS115" s="243">
        <f t="shared" si="202"/>
        <v>0</v>
      </c>
      <c r="AT115" s="249">
        <f t="shared" ref="AT115:AT178" si="223">IF(A116="",0,AT114+M115-N115)</f>
        <v>0</v>
      </c>
      <c r="AU115" s="249">
        <f t="shared" si="212"/>
        <v>0</v>
      </c>
      <c r="AV115" s="44">
        <f t="shared" si="190"/>
        <v>1</v>
      </c>
      <c r="AW115" s="44">
        <f t="shared" si="191"/>
        <v>0</v>
      </c>
      <c r="AX115" s="249" t="e">
        <f t="shared" si="213"/>
        <v>#VALUE!</v>
      </c>
      <c r="AY115" s="249" t="e">
        <f t="shared" si="192"/>
        <v>#VALUE!</v>
      </c>
      <c r="AZ115" s="243" t="e">
        <f t="shared" si="193"/>
        <v>#VALUE!</v>
      </c>
      <c r="BA115" s="253">
        <f t="shared" si="194"/>
        <v>0</v>
      </c>
      <c r="BB115" s="253">
        <f t="shared" si="195"/>
        <v>0</v>
      </c>
      <c r="BC115" s="226">
        <f t="shared" si="196"/>
        <v>0</v>
      </c>
      <c r="BD115" s="249" t="b">
        <f t="shared" si="197"/>
        <v>0</v>
      </c>
      <c r="BE115" s="249">
        <f t="shared" si="203"/>
        <v>0</v>
      </c>
      <c r="BF115" s="236">
        <f t="shared" si="204"/>
        <v>0</v>
      </c>
      <c r="BG115" s="80"/>
      <c r="BH115" s="80"/>
      <c r="BI115" s="80"/>
      <c r="BN115" s="82"/>
      <c r="BO115" s="82"/>
      <c r="BP115" s="82"/>
      <c r="BQ115" s="82"/>
      <c r="BR115" s="82"/>
      <c r="BS115" s="82"/>
      <c r="BU115" s="131"/>
      <c r="BV115" s="131"/>
    </row>
    <row r="116" spans="1:74" ht="12.75" customHeight="1">
      <c r="A116" s="56"/>
      <c r="B116" s="93"/>
      <c r="C116" s="40" t="str">
        <f t="shared" si="205"/>
        <v/>
      </c>
      <c r="D116" s="55" t="str">
        <f t="shared" si="201"/>
        <v/>
      </c>
      <c r="E116" s="102" t="str">
        <f t="shared" si="198"/>
        <v/>
      </c>
      <c r="F116" s="103" t="str">
        <f t="shared" si="214"/>
        <v/>
      </c>
      <c r="G116" s="102" t="str">
        <f t="shared" si="200"/>
        <v/>
      </c>
      <c r="H116" s="189" t="str">
        <f t="shared" si="215"/>
        <v/>
      </c>
      <c r="I116" s="190"/>
      <c r="J116" s="104"/>
      <c r="K116" s="104"/>
      <c r="L116" s="105" t="str">
        <f t="shared" si="206"/>
        <v/>
      </c>
      <c r="M116" s="104"/>
      <c r="N116" s="104"/>
      <c r="O116" s="107" t="str">
        <f t="shared" si="207"/>
        <v/>
      </c>
      <c r="P116" s="53"/>
      <c r="Q116" s="254"/>
      <c r="R116" s="238">
        <f t="shared" si="175"/>
        <v>0</v>
      </c>
      <c r="S116" s="44">
        <f t="shared" si="176"/>
        <v>0</v>
      </c>
      <c r="T116" s="44">
        <f t="shared" si="177"/>
        <v>1900</v>
      </c>
      <c r="U116" s="44">
        <f t="shared" si="178"/>
        <v>0</v>
      </c>
      <c r="V116" s="44">
        <f t="shared" si="179"/>
        <v>0</v>
      </c>
      <c r="W116" s="44">
        <f t="shared" si="208"/>
        <v>0</v>
      </c>
      <c r="X116" s="236">
        <f t="shared" si="180"/>
        <v>1</v>
      </c>
      <c r="Y116" s="236">
        <f t="shared" si="181"/>
        <v>0</v>
      </c>
      <c r="Z116" s="236">
        <f t="shared" si="182"/>
        <v>0</v>
      </c>
      <c r="AA116" s="236">
        <f t="shared" si="183"/>
        <v>0</v>
      </c>
      <c r="AB116" s="236">
        <f t="shared" si="184"/>
        <v>0</v>
      </c>
      <c r="AC116" s="251">
        <f>PMT(U116/R24*(AB116),1,-AQ115,AQ115)</f>
        <v>0</v>
      </c>
      <c r="AD116" s="251">
        <f t="shared" si="185"/>
        <v>0</v>
      </c>
      <c r="AE116" s="251">
        <f t="shared" si="186"/>
        <v>0</v>
      </c>
      <c r="AF116" s="251">
        <f t="shared" si="187"/>
        <v>0</v>
      </c>
      <c r="AG116" s="251">
        <f t="shared" si="188"/>
        <v>0</v>
      </c>
      <c r="AH116" s="252">
        <f t="shared" si="216"/>
        <v>0</v>
      </c>
      <c r="AI116" s="252">
        <f t="shared" si="217"/>
        <v>1</v>
      </c>
      <c r="AJ116" s="236">
        <f t="shared" si="218"/>
        <v>0</v>
      </c>
      <c r="AK116" s="249">
        <f t="shared" si="209"/>
        <v>0</v>
      </c>
      <c r="AL116" s="236">
        <f t="shared" si="189"/>
        <v>0</v>
      </c>
      <c r="AM116" s="249">
        <f t="shared" si="210"/>
        <v>0</v>
      </c>
      <c r="AN116" s="249">
        <f t="shared" si="219"/>
        <v>0</v>
      </c>
      <c r="AO116" s="249">
        <f t="shared" si="220"/>
        <v>0</v>
      </c>
      <c r="AP116" s="249">
        <f t="shared" si="221"/>
        <v>0</v>
      </c>
      <c r="AQ116" s="251">
        <f t="shared" si="222"/>
        <v>0</v>
      </c>
      <c r="AR116" s="243">
        <f t="shared" si="211"/>
        <v>0</v>
      </c>
      <c r="AS116" s="243">
        <f t="shared" si="202"/>
        <v>0</v>
      </c>
      <c r="AT116" s="249">
        <f t="shared" si="223"/>
        <v>0</v>
      </c>
      <c r="AU116" s="249">
        <f t="shared" si="212"/>
        <v>0</v>
      </c>
      <c r="AV116" s="44">
        <f t="shared" si="190"/>
        <v>1</v>
      </c>
      <c r="AW116" s="44">
        <f t="shared" si="191"/>
        <v>0</v>
      </c>
      <c r="AX116" s="249" t="e">
        <f t="shared" si="213"/>
        <v>#VALUE!</v>
      </c>
      <c r="AY116" s="249" t="e">
        <f t="shared" si="192"/>
        <v>#VALUE!</v>
      </c>
      <c r="AZ116" s="243" t="e">
        <f t="shared" si="193"/>
        <v>#VALUE!</v>
      </c>
      <c r="BA116" s="253">
        <f t="shared" si="194"/>
        <v>0</v>
      </c>
      <c r="BB116" s="253">
        <f t="shared" si="195"/>
        <v>0</v>
      </c>
      <c r="BC116" s="226">
        <f t="shared" si="196"/>
        <v>0</v>
      </c>
      <c r="BD116" s="249" t="b">
        <f t="shared" si="197"/>
        <v>0</v>
      </c>
      <c r="BE116" s="249">
        <f t="shared" si="203"/>
        <v>0</v>
      </c>
      <c r="BF116" s="236">
        <f t="shared" si="204"/>
        <v>0</v>
      </c>
      <c r="BG116" s="80"/>
      <c r="BH116" s="80"/>
      <c r="BI116" s="80"/>
      <c r="BN116" s="82"/>
      <c r="BO116" s="82"/>
      <c r="BP116" s="82"/>
      <c r="BQ116" s="82"/>
      <c r="BR116" s="82"/>
      <c r="BS116" s="82"/>
      <c r="BU116" s="131"/>
      <c r="BV116" s="131"/>
    </row>
    <row r="117" spans="1:74" ht="12.75" customHeight="1">
      <c r="A117" s="56"/>
      <c r="B117" s="93"/>
      <c r="C117" s="40" t="str">
        <f t="shared" si="205"/>
        <v/>
      </c>
      <c r="D117" s="55" t="str">
        <f t="shared" si="201"/>
        <v/>
      </c>
      <c r="E117" s="102" t="str">
        <f t="shared" si="198"/>
        <v/>
      </c>
      <c r="F117" s="103" t="str">
        <f t="shared" si="214"/>
        <v/>
      </c>
      <c r="G117" s="102" t="str">
        <f t="shared" si="200"/>
        <v/>
      </c>
      <c r="H117" s="189" t="str">
        <f t="shared" si="215"/>
        <v/>
      </c>
      <c r="I117" s="190"/>
      <c r="J117" s="104"/>
      <c r="K117" s="104"/>
      <c r="L117" s="105" t="str">
        <f t="shared" si="206"/>
        <v/>
      </c>
      <c r="M117" s="104"/>
      <c r="N117" s="104"/>
      <c r="O117" s="107" t="str">
        <f t="shared" si="207"/>
        <v/>
      </c>
      <c r="P117" s="53"/>
      <c r="Q117" s="254"/>
      <c r="R117" s="238">
        <f t="shared" si="175"/>
        <v>0</v>
      </c>
      <c r="S117" s="44">
        <f t="shared" si="176"/>
        <v>0</v>
      </c>
      <c r="T117" s="44">
        <f t="shared" si="177"/>
        <v>1900</v>
      </c>
      <c r="U117" s="44">
        <f t="shared" si="178"/>
        <v>0</v>
      </c>
      <c r="V117" s="44">
        <f t="shared" si="179"/>
        <v>0</v>
      </c>
      <c r="W117" s="44">
        <f t="shared" si="208"/>
        <v>0</v>
      </c>
      <c r="X117" s="236">
        <f t="shared" si="180"/>
        <v>1</v>
      </c>
      <c r="Y117" s="236">
        <f t="shared" si="181"/>
        <v>0</v>
      </c>
      <c r="Z117" s="236">
        <f t="shared" si="182"/>
        <v>0</v>
      </c>
      <c r="AA117" s="236">
        <f t="shared" si="183"/>
        <v>0</v>
      </c>
      <c r="AB117" s="236">
        <f t="shared" si="184"/>
        <v>0</v>
      </c>
      <c r="AC117" s="251">
        <f>PMT(U117/R24*(AB117),1,-AQ116,AQ116)</f>
        <v>0</v>
      </c>
      <c r="AD117" s="251">
        <f t="shared" si="185"/>
        <v>0</v>
      </c>
      <c r="AE117" s="251">
        <f t="shared" si="186"/>
        <v>0</v>
      </c>
      <c r="AF117" s="251">
        <f t="shared" si="187"/>
        <v>0</v>
      </c>
      <c r="AG117" s="251">
        <f t="shared" si="188"/>
        <v>0</v>
      </c>
      <c r="AH117" s="252">
        <f t="shared" si="216"/>
        <v>0</v>
      </c>
      <c r="AI117" s="252">
        <f t="shared" si="217"/>
        <v>1</v>
      </c>
      <c r="AJ117" s="236">
        <f t="shared" si="218"/>
        <v>0</v>
      </c>
      <c r="AK117" s="249">
        <f t="shared" si="209"/>
        <v>0</v>
      </c>
      <c r="AL117" s="236">
        <f t="shared" si="189"/>
        <v>0</v>
      </c>
      <c r="AM117" s="249">
        <f t="shared" si="210"/>
        <v>0</v>
      </c>
      <c r="AN117" s="249">
        <f t="shared" si="219"/>
        <v>0</v>
      </c>
      <c r="AO117" s="249">
        <f t="shared" si="220"/>
        <v>0</v>
      </c>
      <c r="AP117" s="249">
        <f t="shared" si="221"/>
        <v>0</v>
      </c>
      <c r="AQ117" s="251">
        <f t="shared" si="222"/>
        <v>0</v>
      </c>
      <c r="AR117" s="243">
        <f t="shared" si="211"/>
        <v>0</v>
      </c>
      <c r="AS117" s="243">
        <f t="shared" si="202"/>
        <v>0</v>
      </c>
      <c r="AT117" s="249">
        <f t="shared" si="223"/>
        <v>0</v>
      </c>
      <c r="AU117" s="249">
        <f t="shared" si="212"/>
        <v>0</v>
      </c>
      <c r="AV117" s="44">
        <f t="shared" si="190"/>
        <v>1</v>
      </c>
      <c r="AW117" s="44">
        <f t="shared" si="191"/>
        <v>0</v>
      </c>
      <c r="AX117" s="249" t="e">
        <f t="shared" si="213"/>
        <v>#VALUE!</v>
      </c>
      <c r="AY117" s="249" t="e">
        <f t="shared" si="192"/>
        <v>#VALUE!</v>
      </c>
      <c r="AZ117" s="243" t="e">
        <f t="shared" si="193"/>
        <v>#VALUE!</v>
      </c>
      <c r="BA117" s="253">
        <f t="shared" si="194"/>
        <v>0</v>
      </c>
      <c r="BB117" s="253">
        <f t="shared" si="195"/>
        <v>0</v>
      </c>
      <c r="BC117" s="226">
        <f t="shared" si="196"/>
        <v>0</v>
      </c>
      <c r="BD117" s="249" t="b">
        <f t="shared" si="197"/>
        <v>0</v>
      </c>
      <c r="BE117" s="249">
        <f t="shared" si="203"/>
        <v>0</v>
      </c>
      <c r="BF117" s="236">
        <f t="shared" si="204"/>
        <v>0</v>
      </c>
      <c r="BG117" s="80"/>
      <c r="BH117" s="80"/>
      <c r="BI117" s="80"/>
      <c r="BN117" s="82"/>
      <c r="BO117" s="82"/>
      <c r="BP117" s="82"/>
      <c r="BQ117" s="82"/>
      <c r="BR117" s="82"/>
      <c r="BS117" s="82"/>
      <c r="BU117" s="131"/>
      <c r="BV117" s="131"/>
    </row>
    <row r="118" spans="1:74" ht="12.75" customHeight="1">
      <c r="A118" s="56"/>
      <c r="B118" s="93"/>
      <c r="C118" s="40" t="str">
        <f t="shared" si="205"/>
        <v/>
      </c>
      <c r="D118" s="55" t="str">
        <f t="shared" si="201"/>
        <v/>
      </c>
      <c r="E118" s="102" t="str">
        <f t="shared" si="198"/>
        <v/>
      </c>
      <c r="F118" s="103" t="str">
        <f t="shared" si="214"/>
        <v/>
      </c>
      <c r="G118" s="102" t="str">
        <f t="shared" si="200"/>
        <v/>
      </c>
      <c r="H118" s="189" t="str">
        <f t="shared" si="215"/>
        <v/>
      </c>
      <c r="I118" s="190"/>
      <c r="J118" s="104"/>
      <c r="K118" s="104"/>
      <c r="L118" s="105" t="str">
        <f t="shared" si="206"/>
        <v/>
      </c>
      <c r="M118" s="104"/>
      <c r="N118" s="104"/>
      <c r="O118" s="107" t="str">
        <f t="shared" si="207"/>
        <v/>
      </c>
      <c r="P118" s="53"/>
      <c r="Q118" s="254"/>
      <c r="R118" s="238">
        <f t="shared" si="175"/>
        <v>0</v>
      </c>
      <c r="S118" s="44">
        <f t="shared" si="176"/>
        <v>0</v>
      </c>
      <c r="T118" s="44">
        <f t="shared" si="177"/>
        <v>1900</v>
      </c>
      <c r="U118" s="44">
        <f t="shared" si="178"/>
        <v>0</v>
      </c>
      <c r="V118" s="44">
        <f t="shared" si="179"/>
        <v>0</v>
      </c>
      <c r="W118" s="44">
        <f t="shared" si="208"/>
        <v>0</v>
      </c>
      <c r="X118" s="236">
        <f t="shared" si="180"/>
        <v>1</v>
      </c>
      <c r="Y118" s="236">
        <f t="shared" si="181"/>
        <v>0</v>
      </c>
      <c r="Z118" s="236">
        <f t="shared" si="182"/>
        <v>0</v>
      </c>
      <c r="AA118" s="236">
        <f t="shared" si="183"/>
        <v>0</v>
      </c>
      <c r="AB118" s="236">
        <f t="shared" si="184"/>
        <v>0</v>
      </c>
      <c r="AC118" s="251">
        <f>PMT(U118/R24*(AB118),1,-AQ117,AQ117)</f>
        <v>0</v>
      </c>
      <c r="AD118" s="251">
        <f t="shared" si="185"/>
        <v>0</v>
      </c>
      <c r="AE118" s="251">
        <f t="shared" si="186"/>
        <v>0</v>
      </c>
      <c r="AF118" s="251">
        <f t="shared" si="187"/>
        <v>0</v>
      </c>
      <c r="AG118" s="251">
        <f t="shared" si="188"/>
        <v>0</v>
      </c>
      <c r="AH118" s="252">
        <f t="shared" si="216"/>
        <v>0</v>
      </c>
      <c r="AI118" s="252">
        <f t="shared" si="217"/>
        <v>1</v>
      </c>
      <c r="AJ118" s="236">
        <f t="shared" si="218"/>
        <v>0</v>
      </c>
      <c r="AK118" s="249">
        <f t="shared" si="209"/>
        <v>0</v>
      </c>
      <c r="AL118" s="236">
        <f t="shared" si="189"/>
        <v>0</v>
      </c>
      <c r="AM118" s="249">
        <f t="shared" si="210"/>
        <v>0</v>
      </c>
      <c r="AN118" s="249">
        <f t="shared" si="219"/>
        <v>0</v>
      </c>
      <c r="AO118" s="249">
        <f t="shared" si="220"/>
        <v>0</v>
      </c>
      <c r="AP118" s="249">
        <f t="shared" si="221"/>
        <v>0</v>
      </c>
      <c r="AQ118" s="251">
        <f t="shared" si="222"/>
        <v>0</v>
      </c>
      <c r="AR118" s="243">
        <f t="shared" si="211"/>
        <v>0</v>
      </c>
      <c r="AS118" s="243">
        <f t="shared" si="202"/>
        <v>0</v>
      </c>
      <c r="AT118" s="249">
        <f t="shared" si="223"/>
        <v>0</v>
      </c>
      <c r="AU118" s="249">
        <f t="shared" si="212"/>
        <v>0</v>
      </c>
      <c r="AV118" s="44">
        <f t="shared" si="190"/>
        <v>1</v>
      </c>
      <c r="AW118" s="44">
        <f t="shared" si="191"/>
        <v>0</v>
      </c>
      <c r="AX118" s="249" t="e">
        <f t="shared" si="213"/>
        <v>#VALUE!</v>
      </c>
      <c r="AY118" s="249" t="e">
        <f t="shared" si="192"/>
        <v>#VALUE!</v>
      </c>
      <c r="AZ118" s="243" t="e">
        <f t="shared" si="193"/>
        <v>#VALUE!</v>
      </c>
      <c r="BA118" s="253">
        <f t="shared" si="194"/>
        <v>0</v>
      </c>
      <c r="BB118" s="253">
        <f t="shared" si="195"/>
        <v>0</v>
      </c>
      <c r="BC118" s="226">
        <f t="shared" si="196"/>
        <v>0</v>
      </c>
      <c r="BD118" s="249" t="b">
        <f t="shared" si="197"/>
        <v>0</v>
      </c>
      <c r="BE118" s="249">
        <f t="shared" si="203"/>
        <v>0</v>
      </c>
      <c r="BF118" s="236">
        <f t="shared" si="204"/>
        <v>0</v>
      </c>
      <c r="BG118" s="80"/>
      <c r="BH118" s="80"/>
      <c r="BI118" s="80"/>
      <c r="BN118" s="82"/>
      <c r="BO118" s="82"/>
      <c r="BP118" s="82"/>
      <c r="BQ118" s="82"/>
      <c r="BR118" s="82"/>
      <c r="BS118" s="82"/>
      <c r="BU118" s="131"/>
      <c r="BV118" s="131"/>
    </row>
    <row r="119" spans="1:74" ht="12.75" customHeight="1">
      <c r="A119" s="56"/>
      <c r="B119" s="93"/>
      <c r="C119" s="40" t="str">
        <f t="shared" si="205"/>
        <v/>
      </c>
      <c r="D119" s="55" t="str">
        <f t="shared" si="201"/>
        <v/>
      </c>
      <c r="E119" s="102" t="str">
        <f t="shared" si="198"/>
        <v/>
      </c>
      <c r="F119" s="103" t="str">
        <f t="shared" si="214"/>
        <v/>
      </c>
      <c r="G119" s="102" t="str">
        <f t="shared" si="200"/>
        <v/>
      </c>
      <c r="H119" s="189" t="str">
        <f t="shared" si="215"/>
        <v/>
      </c>
      <c r="I119" s="190"/>
      <c r="J119" s="104"/>
      <c r="K119" s="104"/>
      <c r="L119" s="105" t="str">
        <f t="shared" si="206"/>
        <v/>
      </c>
      <c r="M119" s="104"/>
      <c r="N119" s="104"/>
      <c r="O119" s="107" t="str">
        <f t="shared" si="207"/>
        <v/>
      </c>
      <c r="P119" s="53"/>
      <c r="Q119" s="254"/>
      <c r="R119" s="238">
        <f t="shared" si="175"/>
        <v>0</v>
      </c>
      <c r="S119" s="44">
        <f t="shared" si="176"/>
        <v>0</v>
      </c>
      <c r="T119" s="44">
        <f t="shared" si="177"/>
        <v>1900</v>
      </c>
      <c r="U119" s="44">
        <f t="shared" si="178"/>
        <v>0</v>
      </c>
      <c r="V119" s="44">
        <f t="shared" si="179"/>
        <v>0</v>
      </c>
      <c r="W119" s="44">
        <f t="shared" si="208"/>
        <v>0</v>
      </c>
      <c r="X119" s="236">
        <f t="shared" si="180"/>
        <v>1</v>
      </c>
      <c r="Y119" s="236">
        <f t="shared" si="181"/>
        <v>0</v>
      </c>
      <c r="Z119" s="236">
        <f t="shared" si="182"/>
        <v>0</v>
      </c>
      <c r="AA119" s="236">
        <f t="shared" si="183"/>
        <v>0</v>
      </c>
      <c r="AB119" s="236">
        <f t="shared" si="184"/>
        <v>0</v>
      </c>
      <c r="AC119" s="251">
        <f>PMT(U119/R24*(AB119),1,-AQ118,AQ118)</f>
        <v>0</v>
      </c>
      <c r="AD119" s="251">
        <f t="shared" si="185"/>
        <v>0</v>
      </c>
      <c r="AE119" s="251">
        <f t="shared" si="186"/>
        <v>0</v>
      </c>
      <c r="AF119" s="251">
        <f t="shared" si="187"/>
        <v>0</v>
      </c>
      <c r="AG119" s="251">
        <f t="shared" si="188"/>
        <v>0</v>
      </c>
      <c r="AH119" s="252">
        <f t="shared" si="216"/>
        <v>0</v>
      </c>
      <c r="AI119" s="252">
        <f t="shared" si="217"/>
        <v>1</v>
      </c>
      <c r="AJ119" s="236">
        <f t="shared" si="218"/>
        <v>0</v>
      </c>
      <c r="AK119" s="249">
        <f t="shared" si="209"/>
        <v>0</v>
      </c>
      <c r="AL119" s="236">
        <f t="shared" si="189"/>
        <v>0</v>
      </c>
      <c r="AM119" s="249">
        <f t="shared" si="210"/>
        <v>0</v>
      </c>
      <c r="AN119" s="249">
        <f t="shared" si="219"/>
        <v>0</v>
      </c>
      <c r="AO119" s="249">
        <f t="shared" si="220"/>
        <v>0</v>
      </c>
      <c r="AP119" s="249">
        <f t="shared" si="221"/>
        <v>0</v>
      </c>
      <c r="AQ119" s="251">
        <f t="shared" si="222"/>
        <v>0</v>
      </c>
      <c r="AR119" s="243">
        <f t="shared" si="211"/>
        <v>0</v>
      </c>
      <c r="AS119" s="243">
        <f t="shared" si="202"/>
        <v>0</v>
      </c>
      <c r="AT119" s="249">
        <f t="shared" si="223"/>
        <v>0</v>
      </c>
      <c r="AU119" s="249">
        <f t="shared" si="212"/>
        <v>0</v>
      </c>
      <c r="AV119" s="44">
        <f t="shared" si="190"/>
        <v>1</v>
      </c>
      <c r="AW119" s="44">
        <f t="shared" si="191"/>
        <v>0</v>
      </c>
      <c r="AX119" s="249" t="e">
        <f t="shared" si="213"/>
        <v>#VALUE!</v>
      </c>
      <c r="AY119" s="249" t="e">
        <f t="shared" si="192"/>
        <v>#VALUE!</v>
      </c>
      <c r="AZ119" s="243" t="e">
        <f t="shared" si="193"/>
        <v>#VALUE!</v>
      </c>
      <c r="BA119" s="253">
        <f t="shared" si="194"/>
        <v>0</v>
      </c>
      <c r="BB119" s="253">
        <f t="shared" si="195"/>
        <v>0</v>
      </c>
      <c r="BC119" s="226">
        <f t="shared" si="196"/>
        <v>0</v>
      </c>
      <c r="BD119" s="249" t="b">
        <f t="shared" si="197"/>
        <v>0</v>
      </c>
      <c r="BE119" s="249">
        <f t="shared" si="203"/>
        <v>0</v>
      </c>
      <c r="BF119" s="236">
        <f t="shared" si="204"/>
        <v>0</v>
      </c>
      <c r="BG119" s="80"/>
      <c r="BH119" s="80"/>
      <c r="BI119" s="80"/>
      <c r="BN119" s="82"/>
      <c r="BO119" s="82"/>
      <c r="BP119" s="82"/>
      <c r="BQ119" s="82"/>
      <c r="BR119" s="82"/>
      <c r="BS119" s="82"/>
      <c r="BU119" s="131"/>
      <c r="BV119" s="131"/>
    </row>
    <row r="120" spans="1:74" ht="12.75" customHeight="1">
      <c r="A120" s="56"/>
      <c r="B120" s="93"/>
      <c r="C120" s="40" t="str">
        <f t="shared" si="205"/>
        <v/>
      </c>
      <c r="D120" s="55" t="str">
        <f t="shared" si="201"/>
        <v/>
      </c>
      <c r="E120" s="102" t="str">
        <f t="shared" si="198"/>
        <v/>
      </c>
      <c r="F120" s="103" t="str">
        <f t="shared" si="214"/>
        <v/>
      </c>
      <c r="G120" s="102" t="str">
        <f t="shared" si="200"/>
        <v/>
      </c>
      <c r="H120" s="189" t="str">
        <f t="shared" si="215"/>
        <v/>
      </c>
      <c r="I120" s="190"/>
      <c r="J120" s="104"/>
      <c r="K120" s="104"/>
      <c r="L120" s="105" t="str">
        <f t="shared" si="206"/>
        <v/>
      </c>
      <c r="M120" s="104"/>
      <c r="N120" s="104"/>
      <c r="O120" s="107" t="str">
        <f t="shared" si="207"/>
        <v/>
      </c>
      <c r="P120" s="53"/>
      <c r="Q120" s="254"/>
      <c r="R120" s="238">
        <f t="shared" si="175"/>
        <v>0</v>
      </c>
      <c r="S120" s="44">
        <f t="shared" si="176"/>
        <v>0</v>
      </c>
      <c r="T120" s="44">
        <f t="shared" si="177"/>
        <v>1900</v>
      </c>
      <c r="U120" s="44">
        <f t="shared" si="178"/>
        <v>0</v>
      </c>
      <c r="V120" s="44">
        <f t="shared" si="179"/>
        <v>0</v>
      </c>
      <c r="W120" s="44">
        <f t="shared" si="208"/>
        <v>0</v>
      </c>
      <c r="X120" s="236">
        <f t="shared" si="180"/>
        <v>1</v>
      </c>
      <c r="Y120" s="236">
        <f t="shared" si="181"/>
        <v>0</v>
      </c>
      <c r="Z120" s="236">
        <f t="shared" si="182"/>
        <v>0</v>
      </c>
      <c r="AA120" s="236">
        <f t="shared" si="183"/>
        <v>0</v>
      </c>
      <c r="AB120" s="236">
        <f t="shared" si="184"/>
        <v>0</v>
      </c>
      <c r="AC120" s="251">
        <f>PMT(U120/R24*(AB120),1,-AQ119,AQ119)</f>
        <v>0</v>
      </c>
      <c r="AD120" s="251">
        <f t="shared" si="185"/>
        <v>0</v>
      </c>
      <c r="AE120" s="251">
        <f t="shared" si="186"/>
        <v>0</v>
      </c>
      <c r="AF120" s="251">
        <f t="shared" si="187"/>
        <v>0</v>
      </c>
      <c r="AG120" s="251">
        <f t="shared" si="188"/>
        <v>0</v>
      </c>
      <c r="AH120" s="252">
        <f t="shared" si="216"/>
        <v>0</v>
      </c>
      <c r="AI120" s="252">
        <f t="shared" si="217"/>
        <v>1</v>
      </c>
      <c r="AJ120" s="236">
        <f t="shared" si="218"/>
        <v>0</v>
      </c>
      <c r="AK120" s="249">
        <f t="shared" si="209"/>
        <v>0</v>
      </c>
      <c r="AL120" s="236">
        <f t="shared" si="189"/>
        <v>0</v>
      </c>
      <c r="AM120" s="249">
        <f t="shared" si="210"/>
        <v>0</v>
      </c>
      <c r="AN120" s="249">
        <f t="shared" si="219"/>
        <v>0</v>
      </c>
      <c r="AO120" s="249">
        <f t="shared" si="220"/>
        <v>0</v>
      </c>
      <c r="AP120" s="249">
        <f t="shared" si="221"/>
        <v>0</v>
      </c>
      <c r="AQ120" s="251">
        <f t="shared" si="222"/>
        <v>0</v>
      </c>
      <c r="AR120" s="243">
        <f t="shared" si="211"/>
        <v>0</v>
      </c>
      <c r="AS120" s="243">
        <f t="shared" si="202"/>
        <v>0</v>
      </c>
      <c r="AT120" s="249">
        <f t="shared" si="223"/>
        <v>0</v>
      </c>
      <c r="AU120" s="249">
        <f t="shared" si="212"/>
        <v>0</v>
      </c>
      <c r="AV120" s="44">
        <f t="shared" si="190"/>
        <v>1</v>
      </c>
      <c r="AW120" s="44">
        <f t="shared" si="191"/>
        <v>0</v>
      </c>
      <c r="AX120" s="249" t="e">
        <f t="shared" si="213"/>
        <v>#VALUE!</v>
      </c>
      <c r="AY120" s="249" t="e">
        <f t="shared" si="192"/>
        <v>#VALUE!</v>
      </c>
      <c r="AZ120" s="243" t="e">
        <f t="shared" si="193"/>
        <v>#VALUE!</v>
      </c>
      <c r="BA120" s="253">
        <f t="shared" si="194"/>
        <v>0</v>
      </c>
      <c r="BB120" s="253">
        <f t="shared" si="195"/>
        <v>0</v>
      </c>
      <c r="BC120" s="226">
        <f t="shared" si="196"/>
        <v>0</v>
      </c>
      <c r="BD120" s="249" t="b">
        <f t="shared" si="197"/>
        <v>0</v>
      </c>
      <c r="BE120" s="249">
        <f t="shared" si="203"/>
        <v>0</v>
      </c>
      <c r="BF120" s="236">
        <f t="shared" si="204"/>
        <v>0</v>
      </c>
      <c r="BG120" s="80"/>
      <c r="BH120" s="80"/>
      <c r="BI120" s="80"/>
      <c r="BN120" s="82"/>
      <c r="BO120" s="82"/>
      <c r="BP120" s="82"/>
      <c r="BQ120" s="82"/>
      <c r="BR120" s="82"/>
      <c r="BS120" s="82"/>
      <c r="BU120" s="131"/>
      <c r="BV120" s="131"/>
    </row>
    <row r="121" spans="1:74" ht="12.75" customHeight="1">
      <c r="A121" s="56"/>
      <c r="B121" s="93"/>
      <c r="C121" s="40" t="str">
        <f t="shared" si="205"/>
        <v/>
      </c>
      <c r="D121" s="55" t="str">
        <f t="shared" si="201"/>
        <v/>
      </c>
      <c r="E121" s="102" t="str">
        <f t="shared" si="198"/>
        <v/>
      </c>
      <c r="F121" s="103" t="str">
        <f t="shared" si="214"/>
        <v/>
      </c>
      <c r="G121" s="102" t="str">
        <f t="shared" si="200"/>
        <v/>
      </c>
      <c r="H121" s="189" t="str">
        <f t="shared" si="215"/>
        <v/>
      </c>
      <c r="I121" s="190"/>
      <c r="J121" s="104"/>
      <c r="K121" s="104"/>
      <c r="L121" s="105" t="str">
        <f t="shared" si="206"/>
        <v/>
      </c>
      <c r="M121" s="104"/>
      <c r="N121" s="104"/>
      <c r="O121" s="107" t="str">
        <f t="shared" si="207"/>
        <v/>
      </c>
      <c r="P121" s="53"/>
      <c r="Q121" s="254"/>
      <c r="R121" s="238">
        <f t="shared" si="175"/>
        <v>0</v>
      </c>
      <c r="S121" s="44">
        <f t="shared" si="176"/>
        <v>0</v>
      </c>
      <c r="T121" s="44">
        <f t="shared" si="177"/>
        <v>1900</v>
      </c>
      <c r="U121" s="44">
        <f t="shared" si="178"/>
        <v>0</v>
      </c>
      <c r="V121" s="44">
        <f t="shared" si="179"/>
        <v>0</v>
      </c>
      <c r="W121" s="44">
        <f t="shared" si="208"/>
        <v>0</v>
      </c>
      <c r="X121" s="236">
        <f t="shared" si="180"/>
        <v>1</v>
      </c>
      <c r="Y121" s="236">
        <f t="shared" si="181"/>
        <v>0</v>
      </c>
      <c r="Z121" s="236">
        <f t="shared" si="182"/>
        <v>0</v>
      </c>
      <c r="AA121" s="236">
        <f t="shared" si="183"/>
        <v>0</v>
      </c>
      <c r="AB121" s="236">
        <f t="shared" si="184"/>
        <v>0</v>
      </c>
      <c r="AC121" s="251">
        <f>PMT(U121/R24*(AB121),1,-AQ120,AQ120)</f>
        <v>0</v>
      </c>
      <c r="AD121" s="251">
        <f t="shared" si="185"/>
        <v>0</v>
      </c>
      <c r="AE121" s="251">
        <f t="shared" si="186"/>
        <v>0</v>
      </c>
      <c r="AF121" s="251">
        <f t="shared" si="187"/>
        <v>0</v>
      </c>
      <c r="AG121" s="251">
        <f t="shared" si="188"/>
        <v>0</v>
      </c>
      <c r="AH121" s="252">
        <f t="shared" si="216"/>
        <v>0</v>
      </c>
      <c r="AI121" s="252">
        <f t="shared" si="217"/>
        <v>1</v>
      </c>
      <c r="AJ121" s="236">
        <f t="shared" si="218"/>
        <v>0</v>
      </c>
      <c r="AK121" s="249">
        <f t="shared" si="209"/>
        <v>0</v>
      </c>
      <c r="AL121" s="236">
        <f t="shared" si="189"/>
        <v>0</v>
      </c>
      <c r="AM121" s="249">
        <f t="shared" si="210"/>
        <v>0</v>
      </c>
      <c r="AN121" s="249">
        <f t="shared" si="219"/>
        <v>0</v>
      </c>
      <c r="AO121" s="249">
        <f t="shared" si="220"/>
        <v>0</v>
      </c>
      <c r="AP121" s="249">
        <f t="shared" si="221"/>
        <v>0</v>
      </c>
      <c r="AQ121" s="251">
        <f t="shared" si="222"/>
        <v>0</v>
      </c>
      <c r="AR121" s="243">
        <f t="shared" si="211"/>
        <v>0</v>
      </c>
      <c r="AS121" s="243">
        <f t="shared" si="202"/>
        <v>0</v>
      </c>
      <c r="AT121" s="249">
        <f t="shared" si="223"/>
        <v>0</v>
      </c>
      <c r="AU121" s="249">
        <f t="shared" si="212"/>
        <v>0</v>
      </c>
      <c r="AV121" s="44">
        <f t="shared" si="190"/>
        <v>1</v>
      </c>
      <c r="AW121" s="44">
        <f t="shared" si="191"/>
        <v>0</v>
      </c>
      <c r="AX121" s="249" t="e">
        <f t="shared" si="213"/>
        <v>#VALUE!</v>
      </c>
      <c r="AY121" s="249" t="e">
        <f t="shared" si="192"/>
        <v>#VALUE!</v>
      </c>
      <c r="AZ121" s="243" t="e">
        <f t="shared" si="193"/>
        <v>#VALUE!</v>
      </c>
      <c r="BA121" s="253">
        <f t="shared" si="194"/>
        <v>0</v>
      </c>
      <c r="BB121" s="253">
        <f t="shared" si="195"/>
        <v>0</v>
      </c>
      <c r="BC121" s="226">
        <f t="shared" si="196"/>
        <v>0</v>
      </c>
      <c r="BD121" s="249" t="b">
        <f t="shared" si="197"/>
        <v>0</v>
      </c>
      <c r="BE121" s="249">
        <f t="shared" si="203"/>
        <v>0</v>
      </c>
      <c r="BF121" s="236">
        <f t="shared" si="204"/>
        <v>0</v>
      </c>
      <c r="BG121" s="80"/>
      <c r="BH121" s="80"/>
      <c r="BI121" s="80"/>
      <c r="BN121" s="82"/>
      <c r="BO121" s="82"/>
      <c r="BP121" s="82"/>
      <c r="BQ121" s="82"/>
      <c r="BR121" s="82"/>
      <c r="BS121" s="82"/>
      <c r="BU121" s="131"/>
      <c r="BV121" s="131"/>
    </row>
    <row r="122" spans="1:74" ht="12.75" customHeight="1">
      <c r="A122" s="56"/>
      <c r="B122" s="93"/>
      <c r="C122" s="40" t="str">
        <f t="shared" si="205"/>
        <v/>
      </c>
      <c r="D122" s="55" t="str">
        <f t="shared" si="201"/>
        <v/>
      </c>
      <c r="E122" s="102" t="str">
        <f t="shared" si="198"/>
        <v/>
      </c>
      <c r="F122" s="103" t="str">
        <f t="shared" si="214"/>
        <v/>
      </c>
      <c r="G122" s="102" t="str">
        <f t="shared" si="200"/>
        <v/>
      </c>
      <c r="H122" s="189" t="str">
        <f t="shared" si="215"/>
        <v/>
      </c>
      <c r="I122" s="190"/>
      <c r="J122" s="104"/>
      <c r="K122" s="104"/>
      <c r="L122" s="105" t="str">
        <f t="shared" si="206"/>
        <v/>
      </c>
      <c r="M122" s="104"/>
      <c r="N122" s="104"/>
      <c r="O122" s="107" t="str">
        <f t="shared" si="207"/>
        <v/>
      </c>
      <c r="P122" s="53"/>
      <c r="Q122" s="254"/>
      <c r="R122" s="238">
        <f t="shared" si="175"/>
        <v>0</v>
      </c>
      <c r="S122" s="44">
        <f t="shared" si="176"/>
        <v>0</v>
      </c>
      <c r="T122" s="44">
        <f t="shared" si="177"/>
        <v>1900</v>
      </c>
      <c r="U122" s="44">
        <f t="shared" si="178"/>
        <v>0</v>
      </c>
      <c r="V122" s="44">
        <f t="shared" si="179"/>
        <v>0</v>
      </c>
      <c r="W122" s="44">
        <f t="shared" si="208"/>
        <v>0</v>
      </c>
      <c r="X122" s="236">
        <f t="shared" si="180"/>
        <v>1</v>
      </c>
      <c r="Y122" s="236">
        <f t="shared" si="181"/>
        <v>0</v>
      </c>
      <c r="Z122" s="236">
        <f t="shared" si="182"/>
        <v>0</v>
      </c>
      <c r="AA122" s="236">
        <f t="shared" si="183"/>
        <v>0</v>
      </c>
      <c r="AB122" s="236">
        <f t="shared" si="184"/>
        <v>0</v>
      </c>
      <c r="AC122" s="251">
        <f>PMT(U122/R24*(AB122),1,-AQ121,AQ121)</f>
        <v>0</v>
      </c>
      <c r="AD122" s="251">
        <f t="shared" si="185"/>
        <v>0</v>
      </c>
      <c r="AE122" s="251">
        <f t="shared" si="186"/>
        <v>0</v>
      </c>
      <c r="AF122" s="251">
        <f t="shared" si="187"/>
        <v>0</v>
      </c>
      <c r="AG122" s="251">
        <f t="shared" si="188"/>
        <v>0</v>
      </c>
      <c r="AH122" s="252">
        <f t="shared" si="216"/>
        <v>0</v>
      </c>
      <c r="AI122" s="252">
        <f t="shared" si="217"/>
        <v>1</v>
      </c>
      <c r="AJ122" s="236">
        <f t="shared" si="218"/>
        <v>0</v>
      </c>
      <c r="AK122" s="249">
        <f t="shared" si="209"/>
        <v>0</v>
      </c>
      <c r="AL122" s="236">
        <f t="shared" si="189"/>
        <v>0</v>
      </c>
      <c r="AM122" s="249">
        <f t="shared" si="210"/>
        <v>0</v>
      </c>
      <c r="AN122" s="249">
        <f t="shared" si="219"/>
        <v>0</v>
      </c>
      <c r="AO122" s="249">
        <f t="shared" si="220"/>
        <v>0</v>
      </c>
      <c r="AP122" s="249">
        <f t="shared" si="221"/>
        <v>0</v>
      </c>
      <c r="AQ122" s="251">
        <f t="shared" si="222"/>
        <v>0</v>
      </c>
      <c r="AR122" s="243">
        <f t="shared" si="211"/>
        <v>0</v>
      </c>
      <c r="AS122" s="243">
        <f t="shared" si="202"/>
        <v>0</v>
      </c>
      <c r="AT122" s="249">
        <f t="shared" si="223"/>
        <v>0</v>
      </c>
      <c r="AU122" s="249">
        <f t="shared" si="212"/>
        <v>0</v>
      </c>
      <c r="AV122" s="44">
        <f t="shared" si="190"/>
        <v>1</v>
      </c>
      <c r="AW122" s="44">
        <f t="shared" si="191"/>
        <v>0</v>
      </c>
      <c r="AX122" s="249" t="e">
        <f t="shared" si="213"/>
        <v>#VALUE!</v>
      </c>
      <c r="AY122" s="249" t="e">
        <f t="shared" si="192"/>
        <v>#VALUE!</v>
      </c>
      <c r="AZ122" s="243" t="e">
        <f t="shared" si="193"/>
        <v>#VALUE!</v>
      </c>
      <c r="BA122" s="253">
        <f t="shared" si="194"/>
        <v>0</v>
      </c>
      <c r="BB122" s="253">
        <f t="shared" si="195"/>
        <v>0</v>
      </c>
      <c r="BC122" s="226">
        <f t="shared" si="196"/>
        <v>0</v>
      </c>
      <c r="BD122" s="249" t="b">
        <f t="shared" si="197"/>
        <v>0</v>
      </c>
      <c r="BE122" s="249">
        <f t="shared" si="203"/>
        <v>0</v>
      </c>
      <c r="BF122" s="236">
        <f t="shared" si="204"/>
        <v>0</v>
      </c>
      <c r="BG122" s="80"/>
      <c r="BH122" s="80"/>
      <c r="BI122" s="80"/>
      <c r="BN122" s="82"/>
      <c r="BO122" s="82"/>
      <c r="BP122" s="82"/>
      <c r="BQ122" s="82"/>
      <c r="BR122" s="82"/>
      <c r="BS122" s="82"/>
      <c r="BU122" s="131"/>
      <c r="BV122" s="131"/>
    </row>
    <row r="123" spans="1:74" ht="12.75" customHeight="1">
      <c r="A123" s="56"/>
      <c r="B123" s="93"/>
      <c r="C123" s="40" t="str">
        <f t="shared" si="205"/>
        <v/>
      </c>
      <c r="D123" s="55" t="str">
        <f t="shared" si="201"/>
        <v/>
      </c>
      <c r="E123" s="102" t="str">
        <f t="shared" si="198"/>
        <v/>
      </c>
      <c r="F123" s="103" t="str">
        <f t="shared" si="214"/>
        <v/>
      </c>
      <c r="G123" s="102" t="str">
        <f t="shared" si="200"/>
        <v/>
      </c>
      <c r="H123" s="189" t="str">
        <f t="shared" si="215"/>
        <v/>
      </c>
      <c r="I123" s="190"/>
      <c r="J123" s="104"/>
      <c r="K123" s="104"/>
      <c r="L123" s="105" t="str">
        <f t="shared" si="206"/>
        <v/>
      </c>
      <c r="M123" s="104"/>
      <c r="N123" s="104"/>
      <c r="O123" s="107" t="str">
        <f t="shared" si="207"/>
        <v/>
      </c>
      <c r="P123" s="53"/>
      <c r="Q123" s="254"/>
      <c r="R123" s="238">
        <f t="shared" si="175"/>
        <v>0</v>
      </c>
      <c r="S123" s="44">
        <f t="shared" si="176"/>
        <v>0</v>
      </c>
      <c r="T123" s="44">
        <f t="shared" si="177"/>
        <v>1900</v>
      </c>
      <c r="U123" s="44">
        <f t="shared" si="178"/>
        <v>0</v>
      </c>
      <c r="V123" s="44">
        <f t="shared" si="179"/>
        <v>0</v>
      </c>
      <c r="W123" s="44">
        <f t="shared" si="208"/>
        <v>0</v>
      </c>
      <c r="X123" s="236">
        <f t="shared" si="180"/>
        <v>1</v>
      </c>
      <c r="Y123" s="236">
        <f t="shared" si="181"/>
        <v>0</v>
      </c>
      <c r="Z123" s="236">
        <f t="shared" si="182"/>
        <v>0</v>
      </c>
      <c r="AA123" s="236">
        <f t="shared" si="183"/>
        <v>0</v>
      </c>
      <c r="AB123" s="236">
        <f t="shared" si="184"/>
        <v>0</v>
      </c>
      <c r="AC123" s="251">
        <f>PMT(U123/R24*(AB123),1,-AQ122,AQ122)</f>
        <v>0</v>
      </c>
      <c r="AD123" s="251">
        <f t="shared" si="185"/>
        <v>0</v>
      </c>
      <c r="AE123" s="251">
        <f t="shared" si="186"/>
        <v>0</v>
      </c>
      <c r="AF123" s="251">
        <f t="shared" si="187"/>
        <v>0</v>
      </c>
      <c r="AG123" s="251">
        <f t="shared" si="188"/>
        <v>0</v>
      </c>
      <c r="AH123" s="252">
        <f t="shared" si="216"/>
        <v>0</v>
      </c>
      <c r="AI123" s="252">
        <f t="shared" si="217"/>
        <v>1</v>
      </c>
      <c r="AJ123" s="236">
        <f t="shared" si="218"/>
        <v>0</v>
      </c>
      <c r="AK123" s="249">
        <f t="shared" si="209"/>
        <v>0</v>
      </c>
      <c r="AL123" s="236">
        <f t="shared" si="189"/>
        <v>0</v>
      </c>
      <c r="AM123" s="249">
        <f t="shared" si="210"/>
        <v>0</v>
      </c>
      <c r="AN123" s="249">
        <f t="shared" si="219"/>
        <v>0</v>
      </c>
      <c r="AO123" s="249">
        <f t="shared" si="220"/>
        <v>0</v>
      </c>
      <c r="AP123" s="249">
        <f t="shared" si="221"/>
        <v>0</v>
      </c>
      <c r="AQ123" s="251">
        <f t="shared" si="222"/>
        <v>0</v>
      </c>
      <c r="AR123" s="243">
        <f t="shared" si="211"/>
        <v>0</v>
      </c>
      <c r="AS123" s="243">
        <f t="shared" si="202"/>
        <v>0</v>
      </c>
      <c r="AT123" s="249">
        <f t="shared" si="223"/>
        <v>0</v>
      </c>
      <c r="AU123" s="249">
        <f t="shared" si="212"/>
        <v>0</v>
      </c>
      <c r="AV123" s="44">
        <f t="shared" si="190"/>
        <v>1</v>
      </c>
      <c r="AW123" s="44">
        <f t="shared" si="191"/>
        <v>0</v>
      </c>
      <c r="AX123" s="249" t="e">
        <f t="shared" si="213"/>
        <v>#VALUE!</v>
      </c>
      <c r="AY123" s="249" t="e">
        <f t="shared" si="192"/>
        <v>#VALUE!</v>
      </c>
      <c r="AZ123" s="243" t="e">
        <f t="shared" si="193"/>
        <v>#VALUE!</v>
      </c>
      <c r="BA123" s="253">
        <f t="shared" si="194"/>
        <v>0</v>
      </c>
      <c r="BB123" s="253">
        <f t="shared" si="195"/>
        <v>0</v>
      </c>
      <c r="BC123" s="226">
        <f t="shared" si="196"/>
        <v>0</v>
      </c>
      <c r="BD123" s="249" t="b">
        <f t="shared" si="197"/>
        <v>0</v>
      </c>
      <c r="BE123" s="249">
        <f t="shared" si="203"/>
        <v>0</v>
      </c>
      <c r="BF123" s="236">
        <f t="shared" si="204"/>
        <v>0</v>
      </c>
      <c r="BG123" s="80"/>
      <c r="BH123" s="80"/>
      <c r="BI123" s="80"/>
      <c r="BN123" s="82"/>
      <c r="BO123" s="82"/>
      <c r="BP123" s="82"/>
      <c r="BQ123" s="82"/>
      <c r="BR123" s="82"/>
      <c r="BS123" s="82"/>
      <c r="BU123" s="131"/>
      <c r="BV123" s="131"/>
    </row>
    <row r="124" spans="1:74" ht="12.75" customHeight="1">
      <c r="A124" s="56"/>
      <c r="B124" s="93"/>
      <c r="C124" s="40" t="str">
        <f t="shared" si="205"/>
        <v/>
      </c>
      <c r="D124" s="55" t="str">
        <f t="shared" si="201"/>
        <v/>
      </c>
      <c r="E124" s="102" t="str">
        <f t="shared" si="198"/>
        <v/>
      </c>
      <c r="F124" s="103" t="str">
        <f t="shared" si="214"/>
        <v/>
      </c>
      <c r="G124" s="102" t="str">
        <f t="shared" si="200"/>
        <v/>
      </c>
      <c r="H124" s="189" t="str">
        <f t="shared" si="215"/>
        <v/>
      </c>
      <c r="I124" s="190"/>
      <c r="J124" s="104"/>
      <c r="K124" s="104"/>
      <c r="L124" s="105" t="str">
        <f t="shared" si="206"/>
        <v/>
      </c>
      <c r="M124" s="104"/>
      <c r="N124" s="104"/>
      <c r="O124" s="107" t="str">
        <f t="shared" si="207"/>
        <v/>
      </c>
      <c r="P124" s="53"/>
      <c r="Q124" s="254"/>
      <c r="R124" s="238">
        <f t="shared" si="175"/>
        <v>0</v>
      </c>
      <c r="S124" s="44">
        <f t="shared" si="176"/>
        <v>0</v>
      </c>
      <c r="T124" s="44">
        <f t="shared" si="177"/>
        <v>1900</v>
      </c>
      <c r="U124" s="44">
        <f t="shared" si="178"/>
        <v>0</v>
      </c>
      <c r="V124" s="44">
        <f t="shared" si="179"/>
        <v>0</v>
      </c>
      <c r="W124" s="44">
        <f t="shared" si="208"/>
        <v>0</v>
      </c>
      <c r="X124" s="236">
        <f t="shared" si="180"/>
        <v>1</v>
      </c>
      <c r="Y124" s="236">
        <f t="shared" si="181"/>
        <v>0</v>
      </c>
      <c r="Z124" s="236">
        <f t="shared" si="182"/>
        <v>0</v>
      </c>
      <c r="AA124" s="236">
        <f t="shared" si="183"/>
        <v>0</v>
      </c>
      <c r="AB124" s="236">
        <f t="shared" si="184"/>
        <v>0</v>
      </c>
      <c r="AC124" s="251">
        <f>PMT(U124/R24*(AB124),1,-AQ123,AQ123)</f>
        <v>0</v>
      </c>
      <c r="AD124" s="251">
        <f t="shared" si="185"/>
        <v>0</v>
      </c>
      <c r="AE124" s="251">
        <f t="shared" si="186"/>
        <v>0</v>
      </c>
      <c r="AF124" s="251">
        <f t="shared" si="187"/>
        <v>0</v>
      </c>
      <c r="AG124" s="251">
        <f t="shared" si="188"/>
        <v>0</v>
      </c>
      <c r="AH124" s="252">
        <f t="shared" si="216"/>
        <v>0</v>
      </c>
      <c r="AI124" s="252">
        <f t="shared" si="217"/>
        <v>1</v>
      </c>
      <c r="AJ124" s="236">
        <f t="shared" si="218"/>
        <v>0</v>
      </c>
      <c r="AK124" s="249">
        <f t="shared" si="209"/>
        <v>0</v>
      </c>
      <c r="AL124" s="236">
        <f t="shared" si="189"/>
        <v>0</v>
      </c>
      <c r="AM124" s="249">
        <f t="shared" si="210"/>
        <v>0</v>
      </c>
      <c r="AN124" s="249">
        <f t="shared" si="219"/>
        <v>0</v>
      </c>
      <c r="AO124" s="249">
        <f t="shared" si="220"/>
        <v>0</v>
      </c>
      <c r="AP124" s="249">
        <f t="shared" si="221"/>
        <v>0</v>
      </c>
      <c r="AQ124" s="251">
        <f t="shared" si="222"/>
        <v>0</v>
      </c>
      <c r="AR124" s="243">
        <f t="shared" si="211"/>
        <v>0</v>
      </c>
      <c r="AS124" s="243">
        <f t="shared" si="202"/>
        <v>0</v>
      </c>
      <c r="AT124" s="249">
        <f t="shared" si="223"/>
        <v>0</v>
      </c>
      <c r="AU124" s="249">
        <f t="shared" si="212"/>
        <v>0</v>
      </c>
      <c r="AV124" s="44">
        <f t="shared" si="190"/>
        <v>1</v>
      </c>
      <c r="AW124" s="44">
        <f t="shared" si="191"/>
        <v>0</v>
      </c>
      <c r="AX124" s="249" t="e">
        <f t="shared" si="213"/>
        <v>#VALUE!</v>
      </c>
      <c r="AY124" s="249" t="e">
        <f t="shared" si="192"/>
        <v>#VALUE!</v>
      </c>
      <c r="AZ124" s="243" t="e">
        <f t="shared" si="193"/>
        <v>#VALUE!</v>
      </c>
      <c r="BA124" s="253">
        <f t="shared" si="194"/>
        <v>0</v>
      </c>
      <c r="BB124" s="253">
        <f t="shared" si="195"/>
        <v>0</v>
      </c>
      <c r="BC124" s="226">
        <f t="shared" si="196"/>
        <v>0</v>
      </c>
      <c r="BD124" s="249" t="b">
        <f t="shared" si="197"/>
        <v>0</v>
      </c>
      <c r="BE124" s="249">
        <f t="shared" si="203"/>
        <v>0</v>
      </c>
      <c r="BF124" s="236">
        <f t="shared" si="204"/>
        <v>0</v>
      </c>
      <c r="BG124" s="80"/>
      <c r="BH124" s="80"/>
      <c r="BI124" s="80"/>
      <c r="BN124" s="82"/>
      <c r="BO124" s="82"/>
      <c r="BP124" s="82"/>
      <c r="BQ124" s="82"/>
      <c r="BR124" s="82"/>
      <c r="BS124" s="82"/>
      <c r="BU124" s="131"/>
      <c r="BV124" s="131"/>
    </row>
    <row r="125" spans="1:74" ht="12.75" customHeight="1">
      <c r="A125" s="56"/>
      <c r="B125" s="93"/>
      <c r="C125" s="40" t="str">
        <f t="shared" si="205"/>
        <v/>
      </c>
      <c r="D125" s="55" t="str">
        <f t="shared" si="201"/>
        <v/>
      </c>
      <c r="E125" s="102" t="str">
        <f t="shared" si="198"/>
        <v/>
      </c>
      <c r="F125" s="103" t="str">
        <f t="shared" si="214"/>
        <v/>
      </c>
      <c r="G125" s="102" t="str">
        <f t="shared" si="200"/>
        <v/>
      </c>
      <c r="H125" s="189" t="str">
        <f t="shared" si="215"/>
        <v/>
      </c>
      <c r="I125" s="190"/>
      <c r="J125" s="104"/>
      <c r="K125" s="104"/>
      <c r="L125" s="105" t="str">
        <f t="shared" si="206"/>
        <v/>
      </c>
      <c r="M125" s="104"/>
      <c r="N125" s="104"/>
      <c r="O125" s="107" t="str">
        <f t="shared" si="207"/>
        <v/>
      </c>
      <c r="P125" s="53"/>
      <c r="Q125" s="254"/>
      <c r="R125" s="238">
        <f t="shared" si="175"/>
        <v>0</v>
      </c>
      <c r="S125" s="44">
        <f t="shared" si="176"/>
        <v>0</v>
      </c>
      <c r="T125" s="44">
        <f t="shared" si="177"/>
        <v>1900</v>
      </c>
      <c r="U125" s="44">
        <f t="shared" si="178"/>
        <v>0</v>
      </c>
      <c r="V125" s="44">
        <f t="shared" si="179"/>
        <v>0</v>
      </c>
      <c r="W125" s="44">
        <f t="shared" si="208"/>
        <v>0</v>
      </c>
      <c r="X125" s="236">
        <f t="shared" si="180"/>
        <v>1</v>
      </c>
      <c r="Y125" s="236">
        <f t="shared" si="181"/>
        <v>0</v>
      </c>
      <c r="Z125" s="236">
        <f t="shared" si="182"/>
        <v>0</v>
      </c>
      <c r="AA125" s="236">
        <f t="shared" si="183"/>
        <v>0</v>
      </c>
      <c r="AB125" s="236">
        <f t="shared" si="184"/>
        <v>0</v>
      </c>
      <c r="AC125" s="251">
        <f>PMT(U125/R24*(AB125),1,-AQ124,AQ124)</f>
        <v>0</v>
      </c>
      <c r="AD125" s="251">
        <f t="shared" si="185"/>
        <v>0</v>
      </c>
      <c r="AE125" s="251">
        <f t="shared" si="186"/>
        <v>0</v>
      </c>
      <c r="AF125" s="251">
        <f t="shared" si="187"/>
        <v>0</v>
      </c>
      <c r="AG125" s="251">
        <f t="shared" si="188"/>
        <v>0</v>
      </c>
      <c r="AH125" s="252">
        <f t="shared" si="216"/>
        <v>0</v>
      </c>
      <c r="AI125" s="252">
        <f t="shared" si="217"/>
        <v>1</v>
      </c>
      <c r="AJ125" s="236">
        <f t="shared" si="218"/>
        <v>0</v>
      </c>
      <c r="AK125" s="249">
        <f t="shared" si="209"/>
        <v>0</v>
      </c>
      <c r="AL125" s="236">
        <f t="shared" si="189"/>
        <v>0</v>
      </c>
      <c r="AM125" s="249">
        <f t="shared" si="210"/>
        <v>0</v>
      </c>
      <c r="AN125" s="249">
        <f t="shared" si="219"/>
        <v>0</v>
      </c>
      <c r="AO125" s="249">
        <f t="shared" si="220"/>
        <v>0</v>
      </c>
      <c r="AP125" s="249">
        <f t="shared" si="221"/>
        <v>0</v>
      </c>
      <c r="AQ125" s="251">
        <f t="shared" si="222"/>
        <v>0</v>
      </c>
      <c r="AR125" s="243">
        <f t="shared" si="211"/>
        <v>0</v>
      </c>
      <c r="AS125" s="243">
        <f t="shared" si="202"/>
        <v>0</v>
      </c>
      <c r="AT125" s="249">
        <f t="shared" si="223"/>
        <v>0</v>
      </c>
      <c r="AU125" s="249">
        <f t="shared" si="212"/>
        <v>0</v>
      </c>
      <c r="AV125" s="44">
        <f t="shared" si="190"/>
        <v>1</v>
      </c>
      <c r="AW125" s="44">
        <f t="shared" si="191"/>
        <v>0</v>
      </c>
      <c r="AX125" s="249" t="e">
        <f t="shared" si="213"/>
        <v>#VALUE!</v>
      </c>
      <c r="AY125" s="249" t="e">
        <f t="shared" si="192"/>
        <v>#VALUE!</v>
      </c>
      <c r="AZ125" s="243" t="e">
        <f t="shared" si="193"/>
        <v>#VALUE!</v>
      </c>
      <c r="BA125" s="253">
        <f t="shared" si="194"/>
        <v>0</v>
      </c>
      <c r="BB125" s="253">
        <f t="shared" si="195"/>
        <v>0</v>
      </c>
      <c r="BC125" s="226">
        <f t="shared" si="196"/>
        <v>0</v>
      </c>
      <c r="BD125" s="249" t="b">
        <f t="shared" si="197"/>
        <v>0</v>
      </c>
      <c r="BE125" s="249">
        <f t="shared" si="203"/>
        <v>0</v>
      </c>
      <c r="BF125" s="236">
        <f t="shared" si="204"/>
        <v>0</v>
      </c>
      <c r="BG125" s="80"/>
      <c r="BH125" s="80"/>
      <c r="BI125" s="80"/>
      <c r="BN125" s="82"/>
      <c r="BO125" s="82"/>
      <c r="BP125" s="82"/>
      <c r="BQ125" s="82"/>
      <c r="BR125" s="82"/>
      <c r="BS125" s="82"/>
      <c r="BU125" s="131"/>
      <c r="BV125" s="131"/>
    </row>
    <row r="126" spans="1:74" ht="12.75" customHeight="1">
      <c r="A126" s="56"/>
      <c r="B126" s="93"/>
      <c r="C126" s="40" t="str">
        <f t="shared" si="205"/>
        <v/>
      </c>
      <c r="D126" s="55" t="str">
        <f t="shared" si="201"/>
        <v/>
      </c>
      <c r="E126" s="102" t="str">
        <f t="shared" si="198"/>
        <v/>
      </c>
      <c r="F126" s="103" t="str">
        <f t="shared" si="214"/>
        <v/>
      </c>
      <c r="G126" s="102" t="str">
        <f t="shared" si="200"/>
        <v/>
      </c>
      <c r="H126" s="189" t="str">
        <f t="shared" si="215"/>
        <v/>
      </c>
      <c r="I126" s="190"/>
      <c r="J126" s="104"/>
      <c r="K126" s="104"/>
      <c r="L126" s="105" t="str">
        <f t="shared" si="206"/>
        <v/>
      </c>
      <c r="M126" s="104"/>
      <c r="N126" s="104"/>
      <c r="O126" s="107" t="str">
        <f t="shared" si="207"/>
        <v/>
      </c>
      <c r="P126" s="53"/>
      <c r="Q126" s="254"/>
      <c r="R126" s="238">
        <f t="shared" ref="R126:R189" si="224">IF(A126&lt;&gt;"",1,0)</f>
        <v>0</v>
      </c>
      <c r="S126" s="44">
        <f t="shared" ref="S126:S189" si="225">IF(Y126&gt;=0,0,1)</f>
        <v>0</v>
      </c>
      <c r="T126" s="44">
        <f t="shared" ref="T126:T189" si="226">YEAR(A126)</f>
        <v>1900</v>
      </c>
      <c r="U126" s="44">
        <f t="shared" ref="U126:U189" si="227">IF(D126&lt;&gt;"",D126,0)</f>
        <v>0</v>
      </c>
      <c r="V126" s="44">
        <f t="shared" ref="V126:V189" si="228">IF(B126-J126-N126&gt;0,1,0)</f>
        <v>0</v>
      </c>
      <c r="W126" s="44">
        <f t="shared" si="208"/>
        <v>0</v>
      </c>
      <c r="X126" s="236">
        <f t="shared" ref="X126:X189" si="229">IF(W126&lt;&gt;0,0,1)</f>
        <v>1</v>
      </c>
      <c r="Y126" s="236">
        <f t="shared" ref="Y126:Y189" si="230">IF(R126=1,A126-A125,0)</f>
        <v>0</v>
      </c>
      <c r="Z126" s="236">
        <f t="shared" ref="Z126:Z189" si="231">SUM((Y125+Y126+Z125)*X125)</f>
        <v>0</v>
      </c>
      <c r="AA126" s="236">
        <f t="shared" ref="AA126:AA189" si="232">SUM(Z126*W126)</f>
        <v>0</v>
      </c>
      <c r="AB126" s="236">
        <f t="shared" ref="AB126:AB189" si="233">IF(AA126=0,Y126*W126,AA126)</f>
        <v>0</v>
      </c>
      <c r="AC126" s="251">
        <f>PMT(U126/R24*(AB126),1,-AQ125,AQ125)</f>
        <v>0</v>
      </c>
      <c r="AD126" s="251">
        <f t="shared" ref="AD126:AD189" si="234">SUM(AC126+AG125)</f>
        <v>0</v>
      </c>
      <c r="AE126" s="251">
        <f t="shared" ref="AE126:AE189" si="235">IF(B126-J126-N126&gt;0,B126-J126-N126,0)</f>
        <v>0</v>
      </c>
      <c r="AF126" s="251">
        <f t="shared" ref="AF126:AF189" si="236">IF(AE126&gt;AD126,AD126,AE126)</f>
        <v>0</v>
      </c>
      <c r="AG126" s="251">
        <f t="shared" ref="AG126:AG189" si="237">SUM(AD126-AF126)</f>
        <v>0</v>
      </c>
      <c r="AH126" s="252">
        <f t="shared" si="216"/>
        <v>0</v>
      </c>
      <c r="AI126" s="252">
        <f t="shared" si="217"/>
        <v>1</v>
      </c>
      <c r="AJ126" s="236">
        <f t="shared" si="218"/>
        <v>0</v>
      </c>
      <c r="AK126" s="249">
        <f t="shared" si="209"/>
        <v>0</v>
      </c>
      <c r="AL126" s="236">
        <f t="shared" ref="AL126:AL189" si="238">IF(((B126-J126-N126)*N126)&lt;0,1,0)</f>
        <v>0</v>
      </c>
      <c r="AM126" s="249">
        <f t="shared" si="210"/>
        <v>0</v>
      </c>
      <c r="AN126" s="249">
        <f t="shared" si="219"/>
        <v>0</v>
      </c>
      <c r="AO126" s="249">
        <f t="shared" si="220"/>
        <v>0</v>
      </c>
      <c r="AP126" s="249">
        <f t="shared" si="221"/>
        <v>0</v>
      </c>
      <c r="AQ126" s="251">
        <f t="shared" si="222"/>
        <v>0</v>
      </c>
      <c r="AR126" s="243">
        <f t="shared" si="211"/>
        <v>0</v>
      </c>
      <c r="AS126" s="243">
        <f t="shared" si="202"/>
        <v>0</v>
      </c>
      <c r="AT126" s="249">
        <f t="shared" si="223"/>
        <v>0</v>
      </c>
      <c r="AU126" s="249">
        <f t="shared" si="212"/>
        <v>0</v>
      </c>
      <c r="AV126" s="44">
        <f t="shared" ref="AV126:AV189" si="239">IF(T126=T125,1,0)</f>
        <v>1</v>
      </c>
      <c r="AW126" s="44">
        <f t="shared" ref="AW126:AW189" si="240">IF(T126=T125,0,1)</f>
        <v>0</v>
      </c>
      <c r="AX126" s="249" t="e">
        <f t="shared" si="213"/>
        <v>#VALUE!</v>
      </c>
      <c r="AY126" s="249" t="e">
        <f t="shared" ref="AY126:AY189" si="241">IF(AX127=0,(AX126*AV126),0)</f>
        <v>#VALUE!</v>
      </c>
      <c r="AZ126" s="243" t="e">
        <f t="shared" ref="AZ126:AZ189" si="242">SUM((AX126*AW127)-AY126)</f>
        <v>#VALUE!</v>
      </c>
      <c r="BA126" s="253">
        <f t="shared" ref="BA126:BA189" si="243">IFERROR(AY126,0)</f>
        <v>0</v>
      </c>
      <c r="BB126" s="253">
        <f t="shared" ref="BB126:BB189" si="244">IFERROR(AZ126,0)</f>
        <v>0</v>
      </c>
      <c r="BC126" s="226">
        <f t="shared" ref="BC126:BC189" si="245">IF(AB126&lt;45,W126,0)</f>
        <v>0</v>
      </c>
      <c r="BD126" s="249" t="b">
        <f t="shared" ref="BD126:BD189" si="246">AND(R126=1,R127=0)</f>
        <v>0</v>
      </c>
      <c r="BE126" s="249">
        <f t="shared" si="203"/>
        <v>0</v>
      </c>
      <c r="BF126" s="236">
        <f t="shared" si="204"/>
        <v>0</v>
      </c>
      <c r="BG126" s="80"/>
      <c r="BH126" s="80"/>
      <c r="BI126" s="80"/>
      <c r="BN126" s="82"/>
      <c r="BO126" s="82"/>
      <c r="BP126" s="82"/>
      <c r="BQ126" s="82"/>
      <c r="BR126" s="82"/>
      <c r="BS126" s="82"/>
      <c r="BU126" s="131"/>
      <c r="BV126" s="131"/>
    </row>
    <row r="127" spans="1:74" ht="12.75" customHeight="1">
      <c r="A127" s="56"/>
      <c r="B127" s="93"/>
      <c r="C127" s="40" t="str">
        <f t="shared" si="205"/>
        <v/>
      </c>
      <c r="D127" s="55" t="str">
        <f t="shared" si="201"/>
        <v/>
      </c>
      <c r="E127" s="102" t="str">
        <f t="shared" si="198"/>
        <v/>
      </c>
      <c r="F127" s="103" t="str">
        <f t="shared" si="214"/>
        <v/>
      </c>
      <c r="G127" s="102" t="str">
        <f t="shared" si="200"/>
        <v/>
      </c>
      <c r="H127" s="189" t="str">
        <f t="shared" si="215"/>
        <v/>
      </c>
      <c r="I127" s="190"/>
      <c r="J127" s="104"/>
      <c r="K127" s="104"/>
      <c r="L127" s="105" t="str">
        <f t="shared" si="206"/>
        <v/>
      </c>
      <c r="M127" s="104"/>
      <c r="N127" s="104"/>
      <c r="O127" s="107" t="str">
        <f t="shared" si="207"/>
        <v/>
      </c>
      <c r="P127" s="53"/>
      <c r="Q127" s="254"/>
      <c r="R127" s="238">
        <f t="shared" si="224"/>
        <v>0</v>
      </c>
      <c r="S127" s="44">
        <f t="shared" si="225"/>
        <v>0</v>
      </c>
      <c r="T127" s="44">
        <f t="shared" si="226"/>
        <v>1900</v>
      </c>
      <c r="U127" s="44">
        <f t="shared" si="227"/>
        <v>0</v>
      </c>
      <c r="V127" s="44">
        <f t="shared" si="228"/>
        <v>0</v>
      </c>
      <c r="W127" s="44">
        <f t="shared" si="208"/>
        <v>0</v>
      </c>
      <c r="X127" s="236">
        <f t="shared" si="229"/>
        <v>1</v>
      </c>
      <c r="Y127" s="236">
        <f t="shared" si="230"/>
        <v>0</v>
      </c>
      <c r="Z127" s="236">
        <f t="shared" si="231"/>
        <v>0</v>
      </c>
      <c r="AA127" s="236">
        <f t="shared" si="232"/>
        <v>0</v>
      </c>
      <c r="AB127" s="236">
        <f t="shared" si="233"/>
        <v>0</v>
      </c>
      <c r="AC127" s="251">
        <f>PMT(U127/R24*(AB127),1,-AQ126,AQ126)</f>
        <v>0</v>
      </c>
      <c r="AD127" s="251">
        <f t="shared" si="234"/>
        <v>0</v>
      </c>
      <c r="AE127" s="251">
        <f t="shared" si="235"/>
        <v>0</v>
      </c>
      <c r="AF127" s="251">
        <f t="shared" si="236"/>
        <v>0</v>
      </c>
      <c r="AG127" s="251">
        <f t="shared" si="237"/>
        <v>0</v>
      </c>
      <c r="AH127" s="252">
        <f t="shared" si="216"/>
        <v>0</v>
      </c>
      <c r="AI127" s="252">
        <f t="shared" si="217"/>
        <v>1</v>
      </c>
      <c r="AJ127" s="236">
        <f t="shared" si="218"/>
        <v>0</v>
      </c>
      <c r="AK127" s="249">
        <f t="shared" si="209"/>
        <v>0</v>
      </c>
      <c r="AL127" s="236">
        <f t="shared" si="238"/>
        <v>0</v>
      </c>
      <c r="AM127" s="249">
        <f t="shared" si="210"/>
        <v>0</v>
      </c>
      <c r="AN127" s="249">
        <f t="shared" si="219"/>
        <v>0</v>
      </c>
      <c r="AO127" s="249">
        <f t="shared" si="220"/>
        <v>0</v>
      </c>
      <c r="AP127" s="249">
        <f t="shared" si="221"/>
        <v>0</v>
      </c>
      <c r="AQ127" s="251">
        <f t="shared" si="222"/>
        <v>0</v>
      </c>
      <c r="AR127" s="243">
        <f t="shared" si="211"/>
        <v>0</v>
      </c>
      <c r="AS127" s="243">
        <f t="shared" si="202"/>
        <v>0</v>
      </c>
      <c r="AT127" s="249">
        <f t="shared" si="223"/>
        <v>0</v>
      </c>
      <c r="AU127" s="249">
        <f t="shared" si="212"/>
        <v>0</v>
      </c>
      <c r="AV127" s="44">
        <f t="shared" si="239"/>
        <v>1</v>
      </c>
      <c r="AW127" s="44">
        <f t="shared" si="240"/>
        <v>0</v>
      </c>
      <c r="AX127" s="249" t="e">
        <f t="shared" si="213"/>
        <v>#VALUE!</v>
      </c>
      <c r="AY127" s="249" t="e">
        <f t="shared" si="241"/>
        <v>#VALUE!</v>
      </c>
      <c r="AZ127" s="243" t="e">
        <f t="shared" si="242"/>
        <v>#VALUE!</v>
      </c>
      <c r="BA127" s="253">
        <f t="shared" si="243"/>
        <v>0</v>
      </c>
      <c r="BB127" s="253">
        <f t="shared" si="244"/>
        <v>0</v>
      </c>
      <c r="BC127" s="226">
        <f t="shared" si="245"/>
        <v>0</v>
      </c>
      <c r="BD127" s="249" t="b">
        <f t="shared" si="246"/>
        <v>0</v>
      </c>
      <c r="BE127" s="249">
        <f t="shared" si="203"/>
        <v>0</v>
      </c>
      <c r="BF127" s="236">
        <f t="shared" si="204"/>
        <v>0</v>
      </c>
      <c r="BG127" s="80"/>
      <c r="BH127" s="80"/>
      <c r="BI127" s="80"/>
      <c r="BN127" s="82"/>
      <c r="BO127" s="82"/>
      <c r="BP127" s="82"/>
      <c r="BQ127" s="82"/>
      <c r="BR127" s="82"/>
      <c r="BS127" s="82"/>
      <c r="BU127" s="131"/>
      <c r="BV127" s="131"/>
    </row>
    <row r="128" spans="1:74" ht="12.75" customHeight="1">
      <c r="A128" s="56"/>
      <c r="B128" s="93"/>
      <c r="C128" s="40" t="str">
        <f t="shared" si="205"/>
        <v/>
      </c>
      <c r="D128" s="55" t="str">
        <f t="shared" si="201"/>
        <v/>
      </c>
      <c r="E128" s="102" t="str">
        <f t="shared" si="198"/>
        <v/>
      </c>
      <c r="F128" s="103" t="str">
        <f t="shared" si="214"/>
        <v/>
      </c>
      <c r="G128" s="102" t="str">
        <f t="shared" si="200"/>
        <v/>
      </c>
      <c r="H128" s="189" t="str">
        <f t="shared" si="215"/>
        <v/>
      </c>
      <c r="I128" s="190"/>
      <c r="J128" s="104"/>
      <c r="K128" s="104"/>
      <c r="L128" s="105" t="str">
        <f t="shared" si="206"/>
        <v/>
      </c>
      <c r="M128" s="104"/>
      <c r="N128" s="104"/>
      <c r="O128" s="107" t="str">
        <f t="shared" si="207"/>
        <v/>
      </c>
      <c r="P128" s="53"/>
      <c r="Q128" s="254"/>
      <c r="R128" s="238">
        <f t="shared" si="224"/>
        <v>0</v>
      </c>
      <c r="S128" s="44">
        <f t="shared" si="225"/>
        <v>0</v>
      </c>
      <c r="T128" s="44">
        <f t="shared" si="226"/>
        <v>1900</v>
      </c>
      <c r="U128" s="44">
        <f t="shared" si="227"/>
        <v>0</v>
      </c>
      <c r="V128" s="44">
        <f t="shared" si="228"/>
        <v>0</v>
      </c>
      <c r="W128" s="44">
        <f t="shared" si="208"/>
        <v>0</v>
      </c>
      <c r="X128" s="236">
        <f t="shared" si="229"/>
        <v>1</v>
      </c>
      <c r="Y128" s="236">
        <f t="shared" si="230"/>
        <v>0</v>
      </c>
      <c r="Z128" s="236">
        <f t="shared" si="231"/>
        <v>0</v>
      </c>
      <c r="AA128" s="236">
        <f t="shared" si="232"/>
        <v>0</v>
      </c>
      <c r="AB128" s="236">
        <f t="shared" si="233"/>
        <v>0</v>
      </c>
      <c r="AC128" s="251">
        <f>PMT(U128/R24*(AB128),1,-AQ127,AQ127)</f>
        <v>0</v>
      </c>
      <c r="AD128" s="251">
        <f t="shared" si="234"/>
        <v>0</v>
      </c>
      <c r="AE128" s="251">
        <f t="shared" si="235"/>
        <v>0</v>
      </c>
      <c r="AF128" s="251">
        <f t="shared" si="236"/>
        <v>0</v>
      </c>
      <c r="AG128" s="251">
        <f t="shared" si="237"/>
        <v>0</v>
      </c>
      <c r="AH128" s="252">
        <f t="shared" si="216"/>
        <v>0</v>
      </c>
      <c r="AI128" s="252">
        <f t="shared" si="217"/>
        <v>1</v>
      </c>
      <c r="AJ128" s="236">
        <f t="shared" si="218"/>
        <v>0</v>
      </c>
      <c r="AK128" s="249">
        <f t="shared" si="209"/>
        <v>0</v>
      </c>
      <c r="AL128" s="236">
        <f t="shared" si="238"/>
        <v>0</v>
      </c>
      <c r="AM128" s="249">
        <f t="shared" si="210"/>
        <v>0</v>
      </c>
      <c r="AN128" s="249">
        <f t="shared" si="219"/>
        <v>0</v>
      </c>
      <c r="AO128" s="249">
        <f t="shared" si="220"/>
        <v>0</v>
      </c>
      <c r="AP128" s="249">
        <f t="shared" si="221"/>
        <v>0</v>
      </c>
      <c r="AQ128" s="251">
        <f t="shared" si="222"/>
        <v>0</v>
      </c>
      <c r="AR128" s="243">
        <f t="shared" si="211"/>
        <v>0</v>
      </c>
      <c r="AS128" s="243">
        <f t="shared" si="202"/>
        <v>0</v>
      </c>
      <c r="AT128" s="249">
        <f t="shared" si="223"/>
        <v>0</v>
      </c>
      <c r="AU128" s="249">
        <f t="shared" si="212"/>
        <v>0</v>
      </c>
      <c r="AV128" s="44">
        <f t="shared" si="239"/>
        <v>1</v>
      </c>
      <c r="AW128" s="44">
        <f t="shared" si="240"/>
        <v>0</v>
      </c>
      <c r="AX128" s="249" t="e">
        <f t="shared" si="213"/>
        <v>#VALUE!</v>
      </c>
      <c r="AY128" s="249" t="e">
        <f t="shared" si="241"/>
        <v>#VALUE!</v>
      </c>
      <c r="AZ128" s="243" t="e">
        <f t="shared" si="242"/>
        <v>#VALUE!</v>
      </c>
      <c r="BA128" s="253">
        <f t="shared" si="243"/>
        <v>0</v>
      </c>
      <c r="BB128" s="253">
        <f t="shared" si="244"/>
        <v>0</v>
      </c>
      <c r="BC128" s="226">
        <f t="shared" si="245"/>
        <v>0</v>
      </c>
      <c r="BD128" s="249" t="b">
        <f t="shared" si="246"/>
        <v>0</v>
      </c>
      <c r="BE128" s="249">
        <f t="shared" si="203"/>
        <v>0</v>
      </c>
      <c r="BF128" s="236">
        <f t="shared" si="204"/>
        <v>0</v>
      </c>
      <c r="BG128" s="80"/>
      <c r="BH128" s="80"/>
      <c r="BI128" s="80"/>
      <c r="BN128" s="82"/>
      <c r="BO128" s="82"/>
      <c r="BP128" s="82"/>
      <c r="BQ128" s="82"/>
      <c r="BR128" s="82"/>
      <c r="BS128" s="82"/>
      <c r="BU128" s="131"/>
      <c r="BV128" s="131"/>
    </row>
    <row r="129" spans="1:74" ht="12.75" customHeight="1">
      <c r="A129" s="56"/>
      <c r="B129" s="93"/>
      <c r="C129" s="40" t="str">
        <f t="shared" si="205"/>
        <v/>
      </c>
      <c r="D129" s="55" t="str">
        <f t="shared" si="201"/>
        <v/>
      </c>
      <c r="E129" s="102" t="str">
        <f t="shared" si="198"/>
        <v/>
      </c>
      <c r="F129" s="103" t="str">
        <f t="shared" si="214"/>
        <v/>
      </c>
      <c r="G129" s="102" t="str">
        <f t="shared" si="200"/>
        <v/>
      </c>
      <c r="H129" s="189" t="str">
        <f t="shared" si="215"/>
        <v/>
      </c>
      <c r="I129" s="190"/>
      <c r="J129" s="104"/>
      <c r="K129" s="104"/>
      <c r="L129" s="105" t="str">
        <f t="shared" si="206"/>
        <v/>
      </c>
      <c r="M129" s="104"/>
      <c r="N129" s="104"/>
      <c r="O129" s="107" t="str">
        <f t="shared" si="207"/>
        <v/>
      </c>
      <c r="P129" s="53"/>
      <c r="Q129" s="254"/>
      <c r="R129" s="238">
        <f t="shared" si="224"/>
        <v>0</v>
      </c>
      <c r="S129" s="44">
        <f t="shared" si="225"/>
        <v>0</v>
      </c>
      <c r="T129" s="44">
        <f t="shared" si="226"/>
        <v>1900</v>
      </c>
      <c r="U129" s="44">
        <f t="shared" si="227"/>
        <v>0</v>
      </c>
      <c r="V129" s="44">
        <f t="shared" si="228"/>
        <v>0</v>
      </c>
      <c r="W129" s="44">
        <f t="shared" si="208"/>
        <v>0</v>
      </c>
      <c r="X129" s="236">
        <f t="shared" si="229"/>
        <v>1</v>
      </c>
      <c r="Y129" s="236">
        <f t="shared" si="230"/>
        <v>0</v>
      </c>
      <c r="Z129" s="236">
        <f t="shared" si="231"/>
        <v>0</v>
      </c>
      <c r="AA129" s="236">
        <f t="shared" si="232"/>
        <v>0</v>
      </c>
      <c r="AB129" s="236">
        <f t="shared" si="233"/>
        <v>0</v>
      </c>
      <c r="AC129" s="251">
        <f>PMT(U129/R24*(AB129),1,-AQ128,AQ128)</f>
        <v>0</v>
      </c>
      <c r="AD129" s="251">
        <f t="shared" si="234"/>
        <v>0</v>
      </c>
      <c r="AE129" s="251">
        <f t="shared" si="235"/>
        <v>0</v>
      </c>
      <c r="AF129" s="251">
        <f t="shared" si="236"/>
        <v>0</v>
      </c>
      <c r="AG129" s="251">
        <f t="shared" si="237"/>
        <v>0</v>
      </c>
      <c r="AH129" s="252">
        <f t="shared" si="216"/>
        <v>0</v>
      </c>
      <c r="AI129" s="252">
        <f t="shared" si="217"/>
        <v>1</v>
      </c>
      <c r="AJ129" s="236">
        <f t="shared" si="218"/>
        <v>0</v>
      </c>
      <c r="AK129" s="249">
        <f t="shared" si="209"/>
        <v>0</v>
      </c>
      <c r="AL129" s="236">
        <f t="shared" si="238"/>
        <v>0</v>
      </c>
      <c r="AM129" s="249">
        <f t="shared" si="210"/>
        <v>0</v>
      </c>
      <c r="AN129" s="249">
        <f t="shared" si="219"/>
        <v>0</v>
      </c>
      <c r="AO129" s="249">
        <f t="shared" si="220"/>
        <v>0</v>
      </c>
      <c r="AP129" s="249">
        <f t="shared" si="221"/>
        <v>0</v>
      </c>
      <c r="AQ129" s="251">
        <f t="shared" si="222"/>
        <v>0</v>
      </c>
      <c r="AR129" s="243">
        <f t="shared" si="211"/>
        <v>0</v>
      </c>
      <c r="AS129" s="243">
        <f t="shared" si="202"/>
        <v>0</v>
      </c>
      <c r="AT129" s="249">
        <f t="shared" si="223"/>
        <v>0</v>
      </c>
      <c r="AU129" s="249">
        <f t="shared" si="212"/>
        <v>0</v>
      </c>
      <c r="AV129" s="44">
        <f t="shared" si="239"/>
        <v>1</v>
      </c>
      <c r="AW129" s="44">
        <f t="shared" si="240"/>
        <v>0</v>
      </c>
      <c r="AX129" s="249" t="e">
        <f t="shared" si="213"/>
        <v>#VALUE!</v>
      </c>
      <c r="AY129" s="249" t="e">
        <f t="shared" si="241"/>
        <v>#VALUE!</v>
      </c>
      <c r="AZ129" s="243" t="e">
        <f t="shared" si="242"/>
        <v>#VALUE!</v>
      </c>
      <c r="BA129" s="253">
        <f t="shared" si="243"/>
        <v>0</v>
      </c>
      <c r="BB129" s="253">
        <f t="shared" si="244"/>
        <v>0</v>
      </c>
      <c r="BC129" s="226">
        <f t="shared" si="245"/>
        <v>0</v>
      </c>
      <c r="BD129" s="249" t="b">
        <f t="shared" si="246"/>
        <v>0</v>
      </c>
      <c r="BE129" s="249">
        <f t="shared" si="203"/>
        <v>0</v>
      </c>
      <c r="BF129" s="236">
        <f t="shared" si="204"/>
        <v>0</v>
      </c>
      <c r="BG129" s="80"/>
      <c r="BH129" s="80"/>
      <c r="BI129" s="80"/>
      <c r="BN129" s="82"/>
      <c r="BO129" s="82"/>
      <c r="BP129" s="82"/>
      <c r="BQ129" s="82"/>
      <c r="BR129" s="82"/>
      <c r="BS129" s="82"/>
      <c r="BU129" s="131"/>
      <c r="BV129" s="131"/>
    </row>
    <row r="130" spans="1:74" ht="12.75" customHeight="1">
      <c r="A130" s="56"/>
      <c r="B130" s="93"/>
      <c r="C130" s="40" t="str">
        <f t="shared" si="205"/>
        <v/>
      </c>
      <c r="D130" s="55" t="str">
        <f t="shared" si="201"/>
        <v/>
      </c>
      <c r="E130" s="102" t="str">
        <f t="shared" ref="E130:E193" si="247">IF(B130*R130=0,"",AF130)</f>
        <v/>
      </c>
      <c r="F130" s="103" t="str">
        <f t="shared" si="214"/>
        <v/>
      </c>
      <c r="G130" s="102" t="str">
        <f t="shared" ref="G130:G193" si="248">IF(B130*R130=0,"",AP130)</f>
        <v/>
      </c>
      <c r="H130" s="189" t="str">
        <f t="shared" si="215"/>
        <v/>
      </c>
      <c r="I130" s="190"/>
      <c r="J130" s="104"/>
      <c r="K130" s="104"/>
      <c r="L130" s="105" t="str">
        <f t="shared" si="206"/>
        <v/>
      </c>
      <c r="M130" s="104"/>
      <c r="N130" s="104"/>
      <c r="O130" s="107" t="str">
        <f t="shared" si="207"/>
        <v/>
      </c>
      <c r="P130" s="53"/>
      <c r="Q130" s="254"/>
      <c r="R130" s="238">
        <f t="shared" si="224"/>
        <v>0</v>
      </c>
      <c r="S130" s="44">
        <f t="shared" si="225"/>
        <v>0</v>
      </c>
      <c r="T130" s="44">
        <f t="shared" si="226"/>
        <v>1900</v>
      </c>
      <c r="U130" s="44">
        <f t="shared" si="227"/>
        <v>0</v>
      </c>
      <c r="V130" s="44">
        <f t="shared" si="228"/>
        <v>0</v>
      </c>
      <c r="W130" s="44">
        <f t="shared" si="208"/>
        <v>0</v>
      </c>
      <c r="X130" s="236">
        <f t="shared" si="229"/>
        <v>1</v>
      </c>
      <c r="Y130" s="236">
        <f t="shared" si="230"/>
        <v>0</v>
      </c>
      <c r="Z130" s="236">
        <f t="shared" si="231"/>
        <v>0</v>
      </c>
      <c r="AA130" s="236">
        <f t="shared" si="232"/>
        <v>0</v>
      </c>
      <c r="AB130" s="236">
        <f t="shared" si="233"/>
        <v>0</v>
      </c>
      <c r="AC130" s="251">
        <f>PMT(U130/R24*(AB130),1,-AQ129,AQ129)</f>
        <v>0</v>
      </c>
      <c r="AD130" s="251">
        <f t="shared" si="234"/>
        <v>0</v>
      </c>
      <c r="AE130" s="251">
        <f t="shared" si="235"/>
        <v>0</v>
      </c>
      <c r="AF130" s="251">
        <f t="shared" si="236"/>
        <v>0</v>
      </c>
      <c r="AG130" s="251">
        <f t="shared" si="237"/>
        <v>0</v>
      </c>
      <c r="AH130" s="252">
        <f t="shared" si="216"/>
        <v>0</v>
      </c>
      <c r="AI130" s="252">
        <f t="shared" si="217"/>
        <v>1</v>
      </c>
      <c r="AJ130" s="236">
        <f t="shared" si="218"/>
        <v>0</v>
      </c>
      <c r="AK130" s="249">
        <f t="shared" si="209"/>
        <v>0</v>
      </c>
      <c r="AL130" s="236">
        <f t="shared" si="238"/>
        <v>0</v>
      </c>
      <c r="AM130" s="249">
        <f t="shared" si="210"/>
        <v>0</v>
      </c>
      <c r="AN130" s="249">
        <f t="shared" si="219"/>
        <v>0</v>
      </c>
      <c r="AO130" s="249">
        <f t="shared" si="220"/>
        <v>0</v>
      </c>
      <c r="AP130" s="249">
        <f t="shared" si="221"/>
        <v>0</v>
      </c>
      <c r="AQ130" s="251">
        <f t="shared" si="222"/>
        <v>0</v>
      </c>
      <c r="AR130" s="243">
        <f t="shared" si="211"/>
        <v>0</v>
      </c>
      <c r="AS130" s="243">
        <f t="shared" si="202"/>
        <v>0</v>
      </c>
      <c r="AT130" s="249">
        <f t="shared" si="223"/>
        <v>0</v>
      </c>
      <c r="AU130" s="249">
        <f t="shared" si="212"/>
        <v>0</v>
      </c>
      <c r="AV130" s="44">
        <f t="shared" si="239"/>
        <v>1</v>
      </c>
      <c r="AW130" s="44">
        <f t="shared" si="240"/>
        <v>0</v>
      </c>
      <c r="AX130" s="249" t="e">
        <f t="shared" si="213"/>
        <v>#VALUE!</v>
      </c>
      <c r="AY130" s="249" t="e">
        <f t="shared" si="241"/>
        <v>#VALUE!</v>
      </c>
      <c r="AZ130" s="243" t="e">
        <f t="shared" si="242"/>
        <v>#VALUE!</v>
      </c>
      <c r="BA130" s="253">
        <f t="shared" si="243"/>
        <v>0</v>
      </c>
      <c r="BB130" s="253">
        <f t="shared" si="244"/>
        <v>0</v>
      </c>
      <c r="BC130" s="226">
        <f t="shared" si="245"/>
        <v>0</v>
      </c>
      <c r="BD130" s="249" t="b">
        <f t="shared" si="246"/>
        <v>0</v>
      </c>
      <c r="BE130" s="249">
        <f t="shared" si="203"/>
        <v>0</v>
      </c>
      <c r="BF130" s="236">
        <f t="shared" si="204"/>
        <v>0</v>
      </c>
      <c r="BG130" s="80"/>
      <c r="BH130" s="80"/>
      <c r="BI130" s="80"/>
      <c r="BN130" s="82"/>
      <c r="BO130" s="82"/>
      <c r="BP130" s="82"/>
      <c r="BQ130" s="82"/>
      <c r="BR130" s="82"/>
      <c r="BS130" s="82"/>
      <c r="BU130" s="131"/>
      <c r="BV130" s="131"/>
    </row>
    <row r="131" spans="1:74" ht="12.75" customHeight="1">
      <c r="A131" s="56"/>
      <c r="B131" s="93"/>
      <c r="C131" s="40" t="str">
        <f t="shared" si="205"/>
        <v/>
      </c>
      <c r="D131" s="55" t="str">
        <f t="shared" ref="D131:D194" si="249">IF(A131="","",(D130))</f>
        <v/>
      </c>
      <c r="E131" s="102" t="str">
        <f t="shared" si="247"/>
        <v/>
      </c>
      <c r="F131" s="103" t="str">
        <f t="shared" si="214"/>
        <v/>
      </c>
      <c r="G131" s="102" t="str">
        <f t="shared" si="248"/>
        <v/>
      </c>
      <c r="H131" s="189" t="str">
        <f t="shared" si="215"/>
        <v/>
      </c>
      <c r="I131" s="190"/>
      <c r="J131" s="104"/>
      <c r="K131" s="104"/>
      <c r="L131" s="105" t="str">
        <f t="shared" si="206"/>
        <v/>
      </c>
      <c r="M131" s="104"/>
      <c r="N131" s="104"/>
      <c r="O131" s="107" t="str">
        <f t="shared" si="207"/>
        <v/>
      </c>
      <c r="P131" s="53"/>
      <c r="Q131" s="254"/>
      <c r="R131" s="238">
        <f t="shared" si="224"/>
        <v>0</v>
      </c>
      <c r="S131" s="44">
        <f t="shared" si="225"/>
        <v>0</v>
      </c>
      <c r="T131" s="44">
        <f t="shared" si="226"/>
        <v>1900</v>
      </c>
      <c r="U131" s="44">
        <f t="shared" si="227"/>
        <v>0</v>
      </c>
      <c r="V131" s="44">
        <f t="shared" si="228"/>
        <v>0</v>
      </c>
      <c r="W131" s="44">
        <f t="shared" si="208"/>
        <v>0</v>
      </c>
      <c r="X131" s="236">
        <f t="shared" si="229"/>
        <v>1</v>
      </c>
      <c r="Y131" s="236">
        <f t="shared" si="230"/>
        <v>0</v>
      </c>
      <c r="Z131" s="236">
        <f t="shared" si="231"/>
        <v>0</v>
      </c>
      <c r="AA131" s="236">
        <f t="shared" si="232"/>
        <v>0</v>
      </c>
      <c r="AB131" s="236">
        <f t="shared" si="233"/>
        <v>0</v>
      </c>
      <c r="AC131" s="251">
        <f>PMT(U131/R24*(AB131),1,-AQ130,AQ130)</f>
        <v>0</v>
      </c>
      <c r="AD131" s="251">
        <f t="shared" si="234"/>
        <v>0</v>
      </c>
      <c r="AE131" s="251">
        <f t="shared" si="235"/>
        <v>0</v>
      </c>
      <c r="AF131" s="251">
        <f t="shared" si="236"/>
        <v>0</v>
      </c>
      <c r="AG131" s="251">
        <f t="shared" si="237"/>
        <v>0</v>
      </c>
      <c r="AH131" s="252">
        <f t="shared" si="216"/>
        <v>0</v>
      </c>
      <c r="AI131" s="252">
        <f t="shared" si="217"/>
        <v>1</v>
      </c>
      <c r="AJ131" s="236">
        <f t="shared" si="218"/>
        <v>0</v>
      </c>
      <c r="AK131" s="249">
        <f t="shared" si="209"/>
        <v>0</v>
      </c>
      <c r="AL131" s="236">
        <f t="shared" si="238"/>
        <v>0</v>
      </c>
      <c r="AM131" s="249">
        <f t="shared" si="210"/>
        <v>0</v>
      </c>
      <c r="AN131" s="249">
        <f t="shared" si="219"/>
        <v>0</v>
      </c>
      <c r="AO131" s="249">
        <f t="shared" si="220"/>
        <v>0</v>
      </c>
      <c r="AP131" s="249">
        <f t="shared" si="221"/>
        <v>0</v>
      </c>
      <c r="AQ131" s="251">
        <f t="shared" si="222"/>
        <v>0</v>
      </c>
      <c r="AR131" s="243">
        <f t="shared" si="211"/>
        <v>0</v>
      </c>
      <c r="AS131" s="243">
        <f t="shared" si="202"/>
        <v>0</v>
      </c>
      <c r="AT131" s="249">
        <f t="shared" si="223"/>
        <v>0</v>
      </c>
      <c r="AU131" s="249">
        <f t="shared" si="212"/>
        <v>0</v>
      </c>
      <c r="AV131" s="44">
        <f t="shared" si="239"/>
        <v>1</v>
      </c>
      <c r="AW131" s="44">
        <f t="shared" si="240"/>
        <v>0</v>
      </c>
      <c r="AX131" s="249" t="e">
        <f t="shared" si="213"/>
        <v>#VALUE!</v>
      </c>
      <c r="AY131" s="249" t="e">
        <f t="shared" si="241"/>
        <v>#VALUE!</v>
      </c>
      <c r="AZ131" s="243" t="e">
        <f t="shared" si="242"/>
        <v>#VALUE!</v>
      </c>
      <c r="BA131" s="253">
        <f t="shared" si="243"/>
        <v>0</v>
      </c>
      <c r="BB131" s="253">
        <f t="shared" si="244"/>
        <v>0</v>
      </c>
      <c r="BC131" s="226">
        <f t="shared" si="245"/>
        <v>0</v>
      </c>
      <c r="BD131" s="249" t="b">
        <f t="shared" si="246"/>
        <v>0</v>
      </c>
      <c r="BE131" s="249">
        <f t="shared" si="203"/>
        <v>0</v>
      </c>
      <c r="BF131" s="236">
        <f t="shared" si="204"/>
        <v>0</v>
      </c>
      <c r="BG131" s="80"/>
      <c r="BH131" s="80"/>
      <c r="BI131" s="80"/>
      <c r="BN131" s="82"/>
      <c r="BO131" s="82"/>
      <c r="BP131" s="82"/>
      <c r="BQ131" s="82"/>
      <c r="BR131" s="82"/>
      <c r="BS131" s="82"/>
      <c r="BU131" s="131"/>
      <c r="BV131" s="131"/>
    </row>
    <row r="132" spans="1:74" ht="12.75" customHeight="1">
      <c r="A132" s="56"/>
      <c r="B132" s="93"/>
      <c r="C132" s="40" t="str">
        <f t="shared" si="205"/>
        <v/>
      </c>
      <c r="D132" s="55" t="str">
        <f t="shared" si="249"/>
        <v/>
      </c>
      <c r="E132" s="102" t="str">
        <f t="shared" si="247"/>
        <v/>
      </c>
      <c r="F132" s="103" t="str">
        <f t="shared" si="214"/>
        <v/>
      </c>
      <c r="G132" s="102" t="str">
        <f t="shared" si="248"/>
        <v/>
      </c>
      <c r="H132" s="189" t="str">
        <f t="shared" si="215"/>
        <v/>
      </c>
      <c r="I132" s="190"/>
      <c r="J132" s="104"/>
      <c r="K132" s="104"/>
      <c r="L132" s="105" t="str">
        <f t="shared" si="206"/>
        <v/>
      </c>
      <c r="M132" s="104"/>
      <c r="N132" s="104"/>
      <c r="O132" s="107" t="str">
        <f t="shared" si="207"/>
        <v/>
      </c>
      <c r="P132" s="53"/>
      <c r="Q132" s="254"/>
      <c r="R132" s="238">
        <f t="shared" si="224"/>
        <v>0</v>
      </c>
      <c r="S132" s="44">
        <f t="shared" si="225"/>
        <v>0</v>
      </c>
      <c r="T132" s="44">
        <f t="shared" si="226"/>
        <v>1900</v>
      </c>
      <c r="U132" s="44">
        <f t="shared" si="227"/>
        <v>0</v>
      </c>
      <c r="V132" s="44">
        <f t="shared" si="228"/>
        <v>0</v>
      </c>
      <c r="W132" s="44">
        <f t="shared" si="208"/>
        <v>0</v>
      </c>
      <c r="X132" s="236">
        <f t="shared" si="229"/>
        <v>1</v>
      </c>
      <c r="Y132" s="236">
        <f t="shared" si="230"/>
        <v>0</v>
      </c>
      <c r="Z132" s="236">
        <f t="shared" si="231"/>
        <v>0</v>
      </c>
      <c r="AA132" s="236">
        <f t="shared" si="232"/>
        <v>0</v>
      </c>
      <c r="AB132" s="236">
        <f t="shared" si="233"/>
        <v>0</v>
      </c>
      <c r="AC132" s="251">
        <f>PMT(U132/R24*(AB132),1,-AQ131,AQ131)</f>
        <v>0</v>
      </c>
      <c r="AD132" s="251">
        <f t="shared" si="234"/>
        <v>0</v>
      </c>
      <c r="AE132" s="251">
        <f t="shared" si="235"/>
        <v>0</v>
      </c>
      <c r="AF132" s="251">
        <f t="shared" si="236"/>
        <v>0</v>
      </c>
      <c r="AG132" s="251">
        <f t="shared" si="237"/>
        <v>0</v>
      </c>
      <c r="AH132" s="252">
        <f t="shared" si="216"/>
        <v>0</v>
      </c>
      <c r="AI132" s="252">
        <f t="shared" si="217"/>
        <v>1</v>
      </c>
      <c r="AJ132" s="236">
        <f t="shared" si="218"/>
        <v>0</v>
      </c>
      <c r="AK132" s="249">
        <f t="shared" si="209"/>
        <v>0</v>
      </c>
      <c r="AL132" s="236">
        <f t="shared" si="238"/>
        <v>0</v>
      </c>
      <c r="AM132" s="249">
        <f t="shared" si="210"/>
        <v>0</v>
      </c>
      <c r="AN132" s="249">
        <f t="shared" si="219"/>
        <v>0</v>
      </c>
      <c r="AO132" s="249">
        <f t="shared" si="220"/>
        <v>0</v>
      </c>
      <c r="AP132" s="249">
        <f t="shared" si="221"/>
        <v>0</v>
      </c>
      <c r="AQ132" s="251">
        <f t="shared" si="222"/>
        <v>0</v>
      </c>
      <c r="AR132" s="243">
        <f t="shared" si="211"/>
        <v>0</v>
      </c>
      <c r="AS132" s="243">
        <f t="shared" si="202"/>
        <v>0</v>
      </c>
      <c r="AT132" s="249">
        <f t="shared" si="223"/>
        <v>0</v>
      </c>
      <c r="AU132" s="249">
        <f t="shared" si="212"/>
        <v>0</v>
      </c>
      <c r="AV132" s="44">
        <f t="shared" si="239"/>
        <v>1</v>
      </c>
      <c r="AW132" s="44">
        <f t="shared" si="240"/>
        <v>0</v>
      </c>
      <c r="AX132" s="249" t="e">
        <f t="shared" si="213"/>
        <v>#VALUE!</v>
      </c>
      <c r="AY132" s="249" t="e">
        <f t="shared" si="241"/>
        <v>#VALUE!</v>
      </c>
      <c r="AZ132" s="243" t="e">
        <f t="shared" si="242"/>
        <v>#VALUE!</v>
      </c>
      <c r="BA132" s="253">
        <f t="shared" si="243"/>
        <v>0</v>
      </c>
      <c r="BB132" s="253">
        <f t="shared" si="244"/>
        <v>0</v>
      </c>
      <c r="BC132" s="226">
        <f t="shared" si="245"/>
        <v>0</v>
      </c>
      <c r="BD132" s="249" t="b">
        <f t="shared" si="246"/>
        <v>0</v>
      </c>
      <c r="BE132" s="249">
        <f t="shared" si="203"/>
        <v>0</v>
      </c>
      <c r="BF132" s="236">
        <f t="shared" si="204"/>
        <v>0</v>
      </c>
      <c r="BG132" s="80"/>
      <c r="BH132" s="80"/>
      <c r="BI132" s="80"/>
      <c r="BN132" s="82"/>
      <c r="BO132" s="82"/>
      <c r="BP132" s="82"/>
      <c r="BQ132" s="82"/>
      <c r="BR132" s="82"/>
      <c r="BS132" s="82"/>
      <c r="BU132" s="131"/>
      <c r="BV132" s="131"/>
    </row>
    <row r="133" spans="1:74" ht="12.75" customHeight="1">
      <c r="A133" s="56"/>
      <c r="B133" s="93"/>
      <c r="C133" s="40" t="str">
        <f t="shared" si="205"/>
        <v/>
      </c>
      <c r="D133" s="55" t="str">
        <f t="shared" si="249"/>
        <v/>
      </c>
      <c r="E133" s="102" t="str">
        <f t="shared" si="247"/>
        <v/>
      </c>
      <c r="F133" s="103" t="str">
        <f t="shared" si="214"/>
        <v/>
      </c>
      <c r="G133" s="102" t="str">
        <f t="shared" si="248"/>
        <v/>
      </c>
      <c r="H133" s="189" t="str">
        <f t="shared" si="215"/>
        <v/>
      </c>
      <c r="I133" s="190"/>
      <c r="J133" s="104"/>
      <c r="K133" s="104"/>
      <c r="L133" s="105" t="str">
        <f t="shared" si="206"/>
        <v/>
      </c>
      <c r="M133" s="104"/>
      <c r="N133" s="104"/>
      <c r="O133" s="107" t="str">
        <f t="shared" si="207"/>
        <v/>
      </c>
      <c r="P133" s="53"/>
      <c r="Q133" s="254"/>
      <c r="R133" s="238">
        <f t="shared" si="224"/>
        <v>0</v>
      </c>
      <c r="S133" s="44">
        <f t="shared" si="225"/>
        <v>0</v>
      </c>
      <c r="T133" s="44">
        <f t="shared" si="226"/>
        <v>1900</v>
      </c>
      <c r="U133" s="44">
        <f t="shared" si="227"/>
        <v>0</v>
      </c>
      <c r="V133" s="44">
        <f t="shared" si="228"/>
        <v>0</v>
      </c>
      <c r="W133" s="44">
        <f t="shared" si="208"/>
        <v>0</v>
      </c>
      <c r="X133" s="236">
        <f t="shared" si="229"/>
        <v>1</v>
      </c>
      <c r="Y133" s="236">
        <f t="shared" si="230"/>
        <v>0</v>
      </c>
      <c r="Z133" s="236">
        <f t="shared" si="231"/>
        <v>0</v>
      </c>
      <c r="AA133" s="236">
        <f t="shared" si="232"/>
        <v>0</v>
      </c>
      <c r="AB133" s="236">
        <f t="shared" si="233"/>
        <v>0</v>
      </c>
      <c r="AC133" s="251">
        <f>PMT(U133/R24*(AB133),1,-AQ132,AQ132)</f>
        <v>0</v>
      </c>
      <c r="AD133" s="251">
        <f t="shared" si="234"/>
        <v>0</v>
      </c>
      <c r="AE133" s="251">
        <f t="shared" si="235"/>
        <v>0</v>
      </c>
      <c r="AF133" s="251">
        <f t="shared" si="236"/>
        <v>0</v>
      </c>
      <c r="AG133" s="251">
        <f t="shared" si="237"/>
        <v>0</v>
      </c>
      <c r="AH133" s="252">
        <f t="shared" si="216"/>
        <v>0</v>
      </c>
      <c r="AI133" s="252">
        <f t="shared" si="217"/>
        <v>1</v>
      </c>
      <c r="AJ133" s="236">
        <f t="shared" si="218"/>
        <v>0</v>
      </c>
      <c r="AK133" s="249">
        <f t="shared" si="209"/>
        <v>0</v>
      </c>
      <c r="AL133" s="236">
        <f t="shared" si="238"/>
        <v>0</v>
      </c>
      <c r="AM133" s="249">
        <f t="shared" si="210"/>
        <v>0</v>
      </c>
      <c r="AN133" s="249">
        <f t="shared" si="219"/>
        <v>0</v>
      </c>
      <c r="AO133" s="249">
        <f t="shared" si="220"/>
        <v>0</v>
      </c>
      <c r="AP133" s="249">
        <f t="shared" si="221"/>
        <v>0</v>
      </c>
      <c r="AQ133" s="251">
        <f t="shared" si="222"/>
        <v>0</v>
      </c>
      <c r="AR133" s="243">
        <f t="shared" si="211"/>
        <v>0</v>
      </c>
      <c r="AS133" s="243">
        <f t="shared" si="202"/>
        <v>0</v>
      </c>
      <c r="AT133" s="249">
        <f t="shared" si="223"/>
        <v>0</v>
      </c>
      <c r="AU133" s="249">
        <f t="shared" si="212"/>
        <v>0</v>
      </c>
      <c r="AV133" s="44">
        <f t="shared" si="239"/>
        <v>1</v>
      </c>
      <c r="AW133" s="44">
        <f t="shared" si="240"/>
        <v>0</v>
      </c>
      <c r="AX133" s="249" t="e">
        <f t="shared" si="213"/>
        <v>#VALUE!</v>
      </c>
      <c r="AY133" s="249" t="e">
        <f t="shared" si="241"/>
        <v>#VALUE!</v>
      </c>
      <c r="AZ133" s="243" t="e">
        <f t="shared" si="242"/>
        <v>#VALUE!</v>
      </c>
      <c r="BA133" s="253">
        <f t="shared" si="243"/>
        <v>0</v>
      </c>
      <c r="BB133" s="253">
        <f t="shared" si="244"/>
        <v>0</v>
      </c>
      <c r="BC133" s="226">
        <f t="shared" si="245"/>
        <v>0</v>
      </c>
      <c r="BD133" s="249" t="b">
        <f t="shared" si="246"/>
        <v>0</v>
      </c>
      <c r="BE133" s="249">
        <f t="shared" si="203"/>
        <v>0</v>
      </c>
      <c r="BF133" s="236">
        <f t="shared" si="204"/>
        <v>0</v>
      </c>
      <c r="BG133" s="80"/>
      <c r="BH133" s="80"/>
      <c r="BI133" s="80"/>
      <c r="BN133" s="82"/>
      <c r="BO133" s="82"/>
      <c r="BP133" s="82"/>
      <c r="BQ133" s="82"/>
      <c r="BR133" s="82"/>
      <c r="BS133" s="82"/>
      <c r="BU133" s="131"/>
      <c r="BV133" s="131"/>
    </row>
    <row r="134" spans="1:74" ht="12.75" customHeight="1">
      <c r="A134" s="56"/>
      <c r="B134" s="93"/>
      <c r="C134" s="40" t="str">
        <f t="shared" si="205"/>
        <v/>
      </c>
      <c r="D134" s="55" t="str">
        <f t="shared" si="249"/>
        <v/>
      </c>
      <c r="E134" s="102" t="str">
        <f t="shared" si="247"/>
        <v/>
      </c>
      <c r="F134" s="103" t="str">
        <f t="shared" si="214"/>
        <v/>
      </c>
      <c r="G134" s="102" t="str">
        <f t="shared" si="248"/>
        <v/>
      </c>
      <c r="H134" s="189" t="str">
        <f t="shared" si="215"/>
        <v/>
      </c>
      <c r="I134" s="190"/>
      <c r="J134" s="104"/>
      <c r="K134" s="104"/>
      <c r="L134" s="105" t="str">
        <f t="shared" si="206"/>
        <v/>
      </c>
      <c r="M134" s="104"/>
      <c r="N134" s="104"/>
      <c r="O134" s="107" t="str">
        <f t="shared" si="207"/>
        <v/>
      </c>
      <c r="P134" s="53"/>
      <c r="Q134" s="254"/>
      <c r="R134" s="238">
        <f t="shared" si="224"/>
        <v>0</v>
      </c>
      <c r="S134" s="44">
        <f t="shared" si="225"/>
        <v>0</v>
      </c>
      <c r="T134" s="44">
        <f t="shared" si="226"/>
        <v>1900</v>
      </c>
      <c r="U134" s="44">
        <f t="shared" si="227"/>
        <v>0</v>
      </c>
      <c r="V134" s="44">
        <f t="shared" si="228"/>
        <v>0</v>
      </c>
      <c r="W134" s="44">
        <f t="shared" si="208"/>
        <v>0</v>
      </c>
      <c r="X134" s="236">
        <f t="shared" si="229"/>
        <v>1</v>
      </c>
      <c r="Y134" s="236">
        <f t="shared" si="230"/>
        <v>0</v>
      </c>
      <c r="Z134" s="236">
        <f t="shared" si="231"/>
        <v>0</v>
      </c>
      <c r="AA134" s="236">
        <f t="shared" si="232"/>
        <v>0</v>
      </c>
      <c r="AB134" s="236">
        <f t="shared" si="233"/>
        <v>0</v>
      </c>
      <c r="AC134" s="251">
        <f>PMT(U134/R24*(AB134),1,-AQ133,AQ133)</f>
        <v>0</v>
      </c>
      <c r="AD134" s="251">
        <f t="shared" si="234"/>
        <v>0</v>
      </c>
      <c r="AE134" s="251">
        <f t="shared" si="235"/>
        <v>0</v>
      </c>
      <c r="AF134" s="251">
        <f t="shared" si="236"/>
        <v>0</v>
      </c>
      <c r="AG134" s="251">
        <f t="shared" si="237"/>
        <v>0</v>
      </c>
      <c r="AH134" s="252">
        <f t="shared" si="216"/>
        <v>0</v>
      </c>
      <c r="AI134" s="252">
        <f t="shared" si="217"/>
        <v>1</v>
      </c>
      <c r="AJ134" s="236">
        <f t="shared" si="218"/>
        <v>0</v>
      </c>
      <c r="AK134" s="249">
        <f t="shared" si="209"/>
        <v>0</v>
      </c>
      <c r="AL134" s="236">
        <f t="shared" si="238"/>
        <v>0</v>
      </c>
      <c r="AM134" s="249">
        <f t="shared" si="210"/>
        <v>0</v>
      </c>
      <c r="AN134" s="249">
        <f t="shared" si="219"/>
        <v>0</v>
      </c>
      <c r="AO134" s="249">
        <f t="shared" si="220"/>
        <v>0</v>
      </c>
      <c r="AP134" s="249">
        <f t="shared" si="221"/>
        <v>0</v>
      </c>
      <c r="AQ134" s="251">
        <f t="shared" si="222"/>
        <v>0</v>
      </c>
      <c r="AR134" s="243">
        <f t="shared" si="211"/>
        <v>0</v>
      </c>
      <c r="AS134" s="243">
        <f t="shared" si="202"/>
        <v>0</v>
      </c>
      <c r="AT134" s="249">
        <f t="shared" si="223"/>
        <v>0</v>
      </c>
      <c r="AU134" s="249">
        <f t="shared" si="212"/>
        <v>0</v>
      </c>
      <c r="AV134" s="44">
        <f t="shared" si="239"/>
        <v>1</v>
      </c>
      <c r="AW134" s="44">
        <f t="shared" si="240"/>
        <v>0</v>
      </c>
      <c r="AX134" s="249" t="e">
        <f t="shared" si="213"/>
        <v>#VALUE!</v>
      </c>
      <c r="AY134" s="249" t="e">
        <f t="shared" si="241"/>
        <v>#VALUE!</v>
      </c>
      <c r="AZ134" s="243" t="e">
        <f t="shared" si="242"/>
        <v>#VALUE!</v>
      </c>
      <c r="BA134" s="253">
        <f t="shared" si="243"/>
        <v>0</v>
      </c>
      <c r="BB134" s="253">
        <f t="shared" si="244"/>
        <v>0</v>
      </c>
      <c r="BC134" s="226">
        <f t="shared" si="245"/>
        <v>0</v>
      </c>
      <c r="BD134" s="249" t="b">
        <f t="shared" si="246"/>
        <v>0</v>
      </c>
      <c r="BE134" s="249">
        <f t="shared" si="203"/>
        <v>0</v>
      </c>
      <c r="BF134" s="236">
        <f t="shared" si="204"/>
        <v>0</v>
      </c>
      <c r="BG134" s="80"/>
      <c r="BH134" s="80"/>
      <c r="BI134" s="80"/>
      <c r="BN134" s="82"/>
      <c r="BO134" s="82"/>
      <c r="BP134" s="82"/>
      <c r="BQ134" s="82"/>
      <c r="BR134" s="82"/>
      <c r="BS134" s="82"/>
      <c r="BU134" s="131"/>
      <c r="BV134" s="131"/>
    </row>
    <row r="135" spans="1:74" ht="12.75" customHeight="1">
      <c r="A135" s="56"/>
      <c r="B135" s="93"/>
      <c r="C135" s="40" t="str">
        <f t="shared" si="205"/>
        <v/>
      </c>
      <c r="D135" s="55" t="str">
        <f t="shared" si="249"/>
        <v/>
      </c>
      <c r="E135" s="102" t="str">
        <f t="shared" si="247"/>
        <v/>
      </c>
      <c r="F135" s="103" t="str">
        <f t="shared" si="214"/>
        <v/>
      </c>
      <c r="G135" s="102" t="str">
        <f t="shared" si="248"/>
        <v/>
      </c>
      <c r="H135" s="189" t="str">
        <f t="shared" si="215"/>
        <v/>
      </c>
      <c r="I135" s="190"/>
      <c r="J135" s="104"/>
      <c r="K135" s="104"/>
      <c r="L135" s="105" t="str">
        <f t="shared" si="206"/>
        <v/>
      </c>
      <c r="M135" s="104"/>
      <c r="N135" s="104"/>
      <c r="O135" s="107" t="str">
        <f t="shared" si="207"/>
        <v/>
      </c>
      <c r="P135" s="53"/>
      <c r="Q135" s="254"/>
      <c r="R135" s="238">
        <f t="shared" si="224"/>
        <v>0</v>
      </c>
      <c r="S135" s="44">
        <f t="shared" si="225"/>
        <v>0</v>
      </c>
      <c r="T135" s="44">
        <f t="shared" si="226"/>
        <v>1900</v>
      </c>
      <c r="U135" s="44">
        <f t="shared" si="227"/>
        <v>0</v>
      </c>
      <c r="V135" s="44">
        <f t="shared" si="228"/>
        <v>0</v>
      </c>
      <c r="W135" s="44">
        <f t="shared" si="208"/>
        <v>0</v>
      </c>
      <c r="X135" s="236">
        <f t="shared" si="229"/>
        <v>1</v>
      </c>
      <c r="Y135" s="236">
        <f t="shared" si="230"/>
        <v>0</v>
      </c>
      <c r="Z135" s="236">
        <f t="shared" si="231"/>
        <v>0</v>
      </c>
      <c r="AA135" s="236">
        <f t="shared" si="232"/>
        <v>0</v>
      </c>
      <c r="AB135" s="236">
        <f t="shared" si="233"/>
        <v>0</v>
      </c>
      <c r="AC135" s="251">
        <f>PMT(U135/R24*(AB135),1,-AQ134,AQ134)</f>
        <v>0</v>
      </c>
      <c r="AD135" s="251">
        <f t="shared" si="234"/>
        <v>0</v>
      </c>
      <c r="AE135" s="251">
        <f t="shared" si="235"/>
        <v>0</v>
      </c>
      <c r="AF135" s="251">
        <f t="shared" si="236"/>
        <v>0</v>
      </c>
      <c r="AG135" s="251">
        <f t="shared" si="237"/>
        <v>0</v>
      </c>
      <c r="AH135" s="252">
        <f t="shared" si="216"/>
        <v>0</v>
      </c>
      <c r="AI135" s="252">
        <f t="shared" si="217"/>
        <v>1</v>
      </c>
      <c r="AJ135" s="236">
        <f t="shared" si="218"/>
        <v>0</v>
      </c>
      <c r="AK135" s="249">
        <f t="shared" si="209"/>
        <v>0</v>
      </c>
      <c r="AL135" s="236">
        <f t="shared" si="238"/>
        <v>0</v>
      </c>
      <c r="AM135" s="249">
        <f t="shared" si="210"/>
        <v>0</v>
      </c>
      <c r="AN135" s="249">
        <f t="shared" si="219"/>
        <v>0</v>
      </c>
      <c r="AO135" s="249">
        <f t="shared" si="220"/>
        <v>0</v>
      </c>
      <c r="AP135" s="249">
        <f t="shared" si="221"/>
        <v>0</v>
      </c>
      <c r="AQ135" s="251">
        <f t="shared" si="222"/>
        <v>0</v>
      </c>
      <c r="AR135" s="243">
        <f t="shared" si="211"/>
        <v>0</v>
      </c>
      <c r="AS135" s="243">
        <f t="shared" si="202"/>
        <v>0</v>
      </c>
      <c r="AT135" s="249">
        <f t="shared" si="223"/>
        <v>0</v>
      </c>
      <c r="AU135" s="249">
        <f t="shared" si="212"/>
        <v>0</v>
      </c>
      <c r="AV135" s="44">
        <f t="shared" si="239"/>
        <v>1</v>
      </c>
      <c r="AW135" s="44">
        <f t="shared" si="240"/>
        <v>0</v>
      </c>
      <c r="AX135" s="249" t="e">
        <f t="shared" si="213"/>
        <v>#VALUE!</v>
      </c>
      <c r="AY135" s="249" t="e">
        <f t="shared" si="241"/>
        <v>#VALUE!</v>
      </c>
      <c r="AZ135" s="243" t="e">
        <f t="shared" si="242"/>
        <v>#VALUE!</v>
      </c>
      <c r="BA135" s="253">
        <f t="shared" si="243"/>
        <v>0</v>
      </c>
      <c r="BB135" s="253">
        <f t="shared" si="244"/>
        <v>0</v>
      </c>
      <c r="BC135" s="226">
        <f t="shared" si="245"/>
        <v>0</v>
      </c>
      <c r="BD135" s="249" t="b">
        <f t="shared" si="246"/>
        <v>0</v>
      </c>
      <c r="BE135" s="249">
        <f t="shared" si="203"/>
        <v>0</v>
      </c>
      <c r="BF135" s="236">
        <f t="shared" si="204"/>
        <v>0</v>
      </c>
      <c r="BG135" s="80"/>
      <c r="BH135" s="80"/>
      <c r="BI135" s="80"/>
      <c r="BN135" s="82"/>
      <c r="BO135" s="82"/>
      <c r="BP135" s="82"/>
      <c r="BQ135" s="82"/>
      <c r="BR135" s="82"/>
      <c r="BS135" s="82"/>
      <c r="BU135" s="131"/>
      <c r="BV135" s="131"/>
    </row>
    <row r="136" spans="1:74" ht="12.75" customHeight="1">
      <c r="A136" s="56"/>
      <c r="B136" s="93"/>
      <c r="C136" s="40" t="str">
        <f t="shared" si="205"/>
        <v/>
      </c>
      <c r="D136" s="55" t="str">
        <f t="shared" si="249"/>
        <v/>
      </c>
      <c r="E136" s="102" t="str">
        <f t="shared" si="247"/>
        <v/>
      </c>
      <c r="F136" s="103" t="str">
        <f t="shared" si="214"/>
        <v/>
      </c>
      <c r="G136" s="102" t="str">
        <f t="shared" si="248"/>
        <v/>
      </c>
      <c r="H136" s="189" t="str">
        <f t="shared" si="215"/>
        <v/>
      </c>
      <c r="I136" s="190"/>
      <c r="J136" s="104"/>
      <c r="K136" s="104"/>
      <c r="L136" s="105" t="str">
        <f t="shared" si="206"/>
        <v/>
      </c>
      <c r="M136" s="104"/>
      <c r="N136" s="104"/>
      <c r="O136" s="107" t="str">
        <f t="shared" si="207"/>
        <v/>
      </c>
      <c r="P136" s="53"/>
      <c r="Q136" s="254"/>
      <c r="R136" s="238">
        <f t="shared" si="224"/>
        <v>0</v>
      </c>
      <c r="S136" s="44">
        <f t="shared" si="225"/>
        <v>0</v>
      </c>
      <c r="T136" s="44">
        <f t="shared" si="226"/>
        <v>1900</v>
      </c>
      <c r="U136" s="44">
        <f t="shared" si="227"/>
        <v>0</v>
      </c>
      <c r="V136" s="44">
        <f t="shared" si="228"/>
        <v>0</v>
      </c>
      <c r="W136" s="44">
        <f t="shared" si="208"/>
        <v>0</v>
      </c>
      <c r="X136" s="236">
        <f t="shared" si="229"/>
        <v>1</v>
      </c>
      <c r="Y136" s="236">
        <f t="shared" si="230"/>
        <v>0</v>
      </c>
      <c r="Z136" s="236">
        <f t="shared" si="231"/>
        <v>0</v>
      </c>
      <c r="AA136" s="236">
        <f t="shared" si="232"/>
        <v>0</v>
      </c>
      <c r="AB136" s="236">
        <f t="shared" si="233"/>
        <v>0</v>
      </c>
      <c r="AC136" s="251">
        <f>PMT(U136/R24*(AB136),1,-AQ135,AQ135)</f>
        <v>0</v>
      </c>
      <c r="AD136" s="251">
        <f t="shared" si="234"/>
        <v>0</v>
      </c>
      <c r="AE136" s="251">
        <f t="shared" si="235"/>
        <v>0</v>
      </c>
      <c r="AF136" s="251">
        <f t="shared" si="236"/>
        <v>0</v>
      </c>
      <c r="AG136" s="251">
        <f t="shared" si="237"/>
        <v>0</v>
      </c>
      <c r="AH136" s="252">
        <f t="shared" si="216"/>
        <v>0</v>
      </c>
      <c r="AI136" s="252">
        <f t="shared" si="217"/>
        <v>1</v>
      </c>
      <c r="AJ136" s="236">
        <f t="shared" si="218"/>
        <v>0</v>
      </c>
      <c r="AK136" s="249">
        <f t="shared" si="209"/>
        <v>0</v>
      </c>
      <c r="AL136" s="236">
        <f t="shared" si="238"/>
        <v>0</v>
      </c>
      <c r="AM136" s="249">
        <f t="shared" si="210"/>
        <v>0</v>
      </c>
      <c r="AN136" s="249">
        <f t="shared" si="219"/>
        <v>0</v>
      </c>
      <c r="AO136" s="249">
        <f t="shared" si="220"/>
        <v>0</v>
      </c>
      <c r="AP136" s="249">
        <f t="shared" si="221"/>
        <v>0</v>
      </c>
      <c r="AQ136" s="251">
        <f t="shared" si="222"/>
        <v>0</v>
      </c>
      <c r="AR136" s="243">
        <f t="shared" si="211"/>
        <v>0</v>
      </c>
      <c r="AS136" s="243">
        <f t="shared" si="202"/>
        <v>0</v>
      </c>
      <c r="AT136" s="249">
        <f t="shared" si="223"/>
        <v>0</v>
      </c>
      <c r="AU136" s="249">
        <f t="shared" si="212"/>
        <v>0</v>
      </c>
      <c r="AV136" s="44">
        <f t="shared" si="239"/>
        <v>1</v>
      </c>
      <c r="AW136" s="44">
        <f t="shared" si="240"/>
        <v>0</v>
      </c>
      <c r="AX136" s="249" t="e">
        <f t="shared" si="213"/>
        <v>#VALUE!</v>
      </c>
      <c r="AY136" s="249" t="e">
        <f t="shared" si="241"/>
        <v>#VALUE!</v>
      </c>
      <c r="AZ136" s="243" t="e">
        <f t="shared" si="242"/>
        <v>#VALUE!</v>
      </c>
      <c r="BA136" s="253">
        <f t="shared" si="243"/>
        <v>0</v>
      </c>
      <c r="BB136" s="253">
        <f t="shared" si="244"/>
        <v>0</v>
      </c>
      <c r="BC136" s="226">
        <f t="shared" si="245"/>
        <v>0</v>
      </c>
      <c r="BD136" s="249" t="b">
        <f t="shared" si="246"/>
        <v>0</v>
      </c>
      <c r="BE136" s="249">
        <f t="shared" si="203"/>
        <v>0</v>
      </c>
      <c r="BF136" s="236">
        <f t="shared" si="204"/>
        <v>0</v>
      </c>
      <c r="BG136" s="80"/>
      <c r="BH136" s="80"/>
      <c r="BI136" s="80"/>
      <c r="BN136" s="82"/>
      <c r="BO136" s="82"/>
      <c r="BP136" s="82"/>
      <c r="BQ136" s="82"/>
      <c r="BR136" s="82"/>
      <c r="BS136" s="82"/>
      <c r="BU136" s="131"/>
      <c r="BV136" s="131"/>
    </row>
    <row r="137" spans="1:74" ht="12.75" customHeight="1">
      <c r="A137" s="56"/>
      <c r="B137" s="93"/>
      <c r="C137" s="40" t="str">
        <f t="shared" si="205"/>
        <v/>
      </c>
      <c r="D137" s="55" t="str">
        <f t="shared" si="249"/>
        <v/>
      </c>
      <c r="E137" s="102" t="str">
        <f t="shared" si="247"/>
        <v/>
      </c>
      <c r="F137" s="103" t="str">
        <f t="shared" si="214"/>
        <v/>
      </c>
      <c r="G137" s="102" t="str">
        <f t="shared" si="248"/>
        <v/>
      </c>
      <c r="H137" s="189" t="str">
        <f t="shared" si="215"/>
        <v/>
      </c>
      <c r="I137" s="190"/>
      <c r="J137" s="104"/>
      <c r="K137" s="104"/>
      <c r="L137" s="105" t="str">
        <f t="shared" si="206"/>
        <v/>
      </c>
      <c r="M137" s="104"/>
      <c r="N137" s="104"/>
      <c r="O137" s="107" t="str">
        <f t="shared" si="207"/>
        <v/>
      </c>
      <c r="P137" s="53"/>
      <c r="Q137" s="254"/>
      <c r="R137" s="238">
        <f t="shared" si="224"/>
        <v>0</v>
      </c>
      <c r="S137" s="44">
        <f t="shared" si="225"/>
        <v>0</v>
      </c>
      <c r="T137" s="44">
        <f t="shared" si="226"/>
        <v>1900</v>
      </c>
      <c r="U137" s="44">
        <f t="shared" si="227"/>
        <v>0</v>
      </c>
      <c r="V137" s="44">
        <f t="shared" si="228"/>
        <v>0</v>
      </c>
      <c r="W137" s="44">
        <f t="shared" si="208"/>
        <v>0</v>
      </c>
      <c r="X137" s="236">
        <f t="shared" si="229"/>
        <v>1</v>
      </c>
      <c r="Y137" s="236">
        <f t="shared" si="230"/>
        <v>0</v>
      </c>
      <c r="Z137" s="236">
        <f t="shared" si="231"/>
        <v>0</v>
      </c>
      <c r="AA137" s="236">
        <f t="shared" si="232"/>
        <v>0</v>
      </c>
      <c r="AB137" s="236">
        <f t="shared" si="233"/>
        <v>0</v>
      </c>
      <c r="AC137" s="251">
        <f>PMT(U137/R24*(AB137),1,-AQ136,AQ136)</f>
        <v>0</v>
      </c>
      <c r="AD137" s="251">
        <f t="shared" si="234"/>
        <v>0</v>
      </c>
      <c r="AE137" s="251">
        <f t="shared" si="235"/>
        <v>0</v>
      </c>
      <c r="AF137" s="251">
        <f t="shared" si="236"/>
        <v>0</v>
      </c>
      <c r="AG137" s="251">
        <f t="shared" si="237"/>
        <v>0</v>
      </c>
      <c r="AH137" s="252">
        <f t="shared" si="216"/>
        <v>0</v>
      </c>
      <c r="AI137" s="252">
        <f t="shared" si="217"/>
        <v>1</v>
      </c>
      <c r="AJ137" s="236">
        <f t="shared" si="218"/>
        <v>0</v>
      </c>
      <c r="AK137" s="249">
        <f t="shared" si="209"/>
        <v>0</v>
      </c>
      <c r="AL137" s="236">
        <f t="shared" si="238"/>
        <v>0</v>
      </c>
      <c r="AM137" s="249">
        <f t="shared" si="210"/>
        <v>0</v>
      </c>
      <c r="AN137" s="249">
        <f t="shared" si="219"/>
        <v>0</v>
      </c>
      <c r="AO137" s="249">
        <f t="shared" si="220"/>
        <v>0</v>
      </c>
      <c r="AP137" s="249">
        <f t="shared" si="221"/>
        <v>0</v>
      </c>
      <c r="AQ137" s="251">
        <f t="shared" si="222"/>
        <v>0</v>
      </c>
      <c r="AR137" s="243">
        <f t="shared" si="211"/>
        <v>0</v>
      </c>
      <c r="AS137" s="243">
        <f t="shared" si="202"/>
        <v>0</v>
      </c>
      <c r="AT137" s="249">
        <f t="shared" si="223"/>
        <v>0</v>
      </c>
      <c r="AU137" s="249">
        <f t="shared" si="212"/>
        <v>0</v>
      </c>
      <c r="AV137" s="44">
        <f t="shared" si="239"/>
        <v>1</v>
      </c>
      <c r="AW137" s="44">
        <f t="shared" si="240"/>
        <v>0</v>
      </c>
      <c r="AX137" s="249" t="e">
        <f t="shared" si="213"/>
        <v>#VALUE!</v>
      </c>
      <c r="AY137" s="249" t="e">
        <f t="shared" si="241"/>
        <v>#VALUE!</v>
      </c>
      <c r="AZ137" s="243" t="e">
        <f t="shared" si="242"/>
        <v>#VALUE!</v>
      </c>
      <c r="BA137" s="253">
        <f t="shared" si="243"/>
        <v>0</v>
      </c>
      <c r="BB137" s="253">
        <f t="shared" si="244"/>
        <v>0</v>
      </c>
      <c r="BC137" s="226">
        <f t="shared" si="245"/>
        <v>0</v>
      </c>
      <c r="BD137" s="249" t="b">
        <f t="shared" si="246"/>
        <v>0</v>
      </c>
      <c r="BE137" s="249">
        <f t="shared" si="203"/>
        <v>0</v>
      </c>
      <c r="BF137" s="236">
        <f t="shared" si="204"/>
        <v>0</v>
      </c>
      <c r="BG137" s="80"/>
      <c r="BH137" s="80"/>
      <c r="BI137" s="80"/>
      <c r="BN137" s="82"/>
      <c r="BO137" s="82"/>
      <c r="BP137" s="82"/>
      <c r="BQ137" s="82"/>
      <c r="BR137" s="82"/>
      <c r="BS137" s="82"/>
      <c r="BU137" s="131"/>
      <c r="BV137" s="131"/>
    </row>
    <row r="138" spans="1:74" ht="12.75" customHeight="1">
      <c r="A138" s="56"/>
      <c r="B138" s="93"/>
      <c r="C138" s="40" t="str">
        <f t="shared" si="205"/>
        <v/>
      </c>
      <c r="D138" s="55" t="str">
        <f t="shared" si="249"/>
        <v/>
      </c>
      <c r="E138" s="102" t="str">
        <f t="shared" si="247"/>
        <v/>
      </c>
      <c r="F138" s="103" t="str">
        <f t="shared" si="214"/>
        <v/>
      </c>
      <c r="G138" s="102" t="str">
        <f t="shared" si="248"/>
        <v/>
      </c>
      <c r="H138" s="189" t="str">
        <f t="shared" si="215"/>
        <v/>
      </c>
      <c r="I138" s="190"/>
      <c r="J138" s="104"/>
      <c r="K138" s="104"/>
      <c r="L138" s="105" t="str">
        <f t="shared" si="206"/>
        <v/>
      </c>
      <c r="M138" s="104"/>
      <c r="N138" s="104"/>
      <c r="O138" s="107" t="str">
        <f t="shared" si="207"/>
        <v/>
      </c>
      <c r="P138" s="53"/>
      <c r="Q138" s="254"/>
      <c r="R138" s="238">
        <f t="shared" si="224"/>
        <v>0</v>
      </c>
      <c r="S138" s="44">
        <f t="shared" si="225"/>
        <v>0</v>
      </c>
      <c r="T138" s="44">
        <f t="shared" si="226"/>
        <v>1900</v>
      </c>
      <c r="U138" s="44">
        <f t="shared" si="227"/>
        <v>0</v>
      </c>
      <c r="V138" s="44">
        <f t="shared" si="228"/>
        <v>0</v>
      </c>
      <c r="W138" s="44">
        <f t="shared" si="208"/>
        <v>0</v>
      </c>
      <c r="X138" s="236">
        <f t="shared" si="229"/>
        <v>1</v>
      </c>
      <c r="Y138" s="236">
        <f t="shared" si="230"/>
        <v>0</v>
      </c>
      <c r="Z138" s="236">
        <f t="shared" si="231"/>
        <v>0</v>
      </c>
      <c r="AA138" s="236">
        <f t="shared" si="232"/>
        <v>0</v>
      </c>
      <c r="AB138" s="236">
        <f t="shared" si="233"/>
        <v>0</v>
      </c>
      <c r="AC138" s="251">
        <f>PMT(U138/R24*(AB138),1,-AQ137,AQ137)</f>
        <v>0</v>
      </c>
      <c r="AD138" s="251">
        <f t="shared" si="234"/>
        <v>0</v>
      </c>
      <c r="AE138" s="251">
        <f t="shared" si="235"/>
        <v>0</v>
      </c>
      <c r="AF138" s="251">
        <f t="shared" si="236"/>
        <v>0</v>
      </c>
      <c r="AG138" s="251">
        <f t="shared" si="237"/>
        <v>0</v>
      </c>
      <c r="AH138" s="252">
        <f t="shared" si="216"/>
        <v>0</v>
      </c>
      <c r="AI138" s="252">
        <f t="shared" si="217"/>
        <v>1</v>
      </c>
      <c r="AJ138" s="236">
        <f t="shared" si="218"/>
        <v>0</v>
      </c>
      <c r="AK138" s="249">
        <f t="shared" si="209"/>
        <v>0</v>
      </c>
      <c r="AL138" s="236">
        <f t="shared" si="238"/>
        <v>0</v>
      </c>
      <c r="AM138" s="249">
        <f t="shared" si="210"/>
        <v>0</v>
      </c>
      <c r="AN138" s="249">
        <f t="shared" si="219"/>
        <v>0</v>
      </c>
      <c r="AO138" s="249">
        <f t="shared" si="220"/>
        <v>0</v>
      </c>
      <c r="AP138" s="249">
        <f t="shared" si="221"/>
        <v>0</v>
      </c>
      <c r="AQ138" s="251">
        <f t="shared" si="222"/>
        <v>0</v>
      </c>
      <c r="AR138" s="243">
        <f t="shared" si="211"/>
        <v>0</v>
      </c>
      <c r="AS138" s="243">
        <f t="shared" si="202"/>
        <v>0</v>
      </c>
      <c r="AT138" s="249">
        <f t="shared" si="223"/>
        <v>0</v>
      </c>
      <c r="AU138" s="249">
        <f t="shared" si="212"/>
        <v>0</v>
      </c>
      <c r="AV138" s="44">
        <f t="shared" si="239"/>
        <v>1</v>
      </c>
      <c r="AW138" s="44">
        <f t="shared" si="240"/>
        <v>0</v>
      </c>
      <c r="AX138" s="249" t="e">
        <f t="shared" si="213"/>
        <v>#VALUE!</v>
      </c>
      <c r="AY138" s="249" t="e">
        <f t="shared" si="241"/>
        <v>#VALUE!</v>
      </c>
      <c r="AZ138" s="243" t="e">
        <f t="shared" si="242"/>
        <v>#VALUE!</v>
      </c>
      <c r="BA138" s="253">
        <f t="shared" si="243"/>
        <v>0</v>
      </c>
      <c r="BB138" s="253">
        <f t="shared" si="244"/>
        <v>0</v>
      </c>
      <c r="BC138" s="226">
        <f t="shared" si="245"/>
        <v>0</v>
      </c>
      <c r="BD138" s="249" t="b">
        <f t="shared" si="246"/>
        <v>0</v>
      </c>
      <c r="BE138" s="249">
        <f t="shared" si="203"/>
        <v>0</v>
      </c>
      <c r="BF138" s="236">
        <f t="shared" si="204"/>
        <v>0</v>
      </c>
      <c r="BG138" s="80"/>
      <c r="BH138" s="80"/>
      <c r="BI138" s="80"/>
      <c r="BN138" s="82"/>
      <c r="BO138" s="82"/>
      <c r="BP138" s="82"/>
      <c r="BQ138" s="82"/>
      <c r="BR138" s="82"/>
      <c r="BS138" s="82"/>
      <c r="BU138" s="131"/>
      <c r="BV138" s="131"/>
    </row>
    <row r="139" spans="1:74" ht="12.75" customHeight="1">
      <c r="A139" s="56"/>
      <c r="B139" s="93"/>
      <c r="C139" s="40" t="str">
        <f t="shared" si="205"/>
        <v/>
      </c>
      <c r="D139" s="55" t="str">
        <f t="shared" si="249"/>
        <v/>
      </c>
      <c r="E139" s="102" t="str">
        <f t="shared" si="247"/>
        <v/>
      </c>
      <c r="F139" s="103" t="str">
        <f t="shared" si="214"/>
        <v/>
      </c>
      <c r="G139" s="102" t="str">
        <f t="shared" si="248"/>
        <v/>
      </c>
      <c r="H139" s="189" t="str">
        <f t="shared" si="215"/>
        <v/>
      </c>
      <c r="I139" s="190"/>
      <c r="J139" s="104"/>
      <c r="K139" s="104"/>
      <c r="L139" s="105" t="str">
        <f t="shared" si="206"/>
        <v/>
      </c>
      <c r="M139" s="104"/>
      <c r="N139" s="104"/>
      <c r="O139" s="107" t="str">
        <f t="shared" si="207"/>
        <v/>
      </c>
      <c r="P139" s="53"/>
      <c r="Q139" s="254"/>
      <c r="R139" s="238">
        <f t="shared" si="224"/>
        <v>0</v>
      </c>
      <c r="S139" s="44">
        <f t="shared" si="225"/>
        <v>0</v>
      </c>
      <c r="T139" s="44">
        <f t="shared" si="226"/>
        <v>1900</v>
      </c>
      <c r="U139" s="44">
        <f t="shared" si="227"/>
        <v>0</v>
      </c>
      <c r="V139" s="44">
        <f t="shared" si="228"/>
        <v>0</v>
      </c>
      <c r="W139" s="44">
        <f t="shared" si="208"/>
        <v>0</v>
      </c>
      <c r="X139" s="236">
        <f t="shared" si="229"/>
        <v>1</v>
      </c>
      <c r="Y139" s="236">
        <f t="shared" si="230"/>
        <v>0</v>
      </c>
      <c r="Z139" s="236">
        <f t="shared" si="231"/>
        <v>0</v>
      </c>
      <c r="AA139" s="236">
        <f t="shared" si="232"/>
        <v>0</v>
      </c>
      <c r="AB139" s="236">
        <f t="shared" si="233"/>
        <v>0</v>
      </c>
      <c r="AC139" s="251">
        <f>PMT(U139/R24*(AB139),1,-AQ138,AQ138)</f>
        <v>0</v>
      </c>
      <c r="AD139" s="251">
        <f t="shared" si="234"/>
        <v>0</v>
      </c>
      <c r="AE139" s="251">
        <f t="shared" si="235"/>
        <v>0</v>
      </c>
      <c r="AF139" s="251">
        <f t="shared" si="236"/>
        <v>0</v>
      </c>
      <c r="AG139" s="251">
        <f t="shared" si="237"/>
        <v>0</v>
      </c>
      <c r="AH139" s="252">
        <f t="shared" si="216"/>
        <v>0</v>
      </c>
      <c r="AI139" s="252">
        <f t="shared" si="217"/>
        <v>1</v>
      </c>
      <c r="AJ139" s="236">
        <f t="shared" si="218"/>
        <v>0</v>
      </c>
      <c r="AK139" s="249">
        <f t="shared" si="209"/>
        <v>0</v>
      </c>
      <c r="AL139" s="236">
        <f t="shared" si="238"/>
        <v>0</v>
      </c>
      <c r="AM139" s="249">
        <f t="shared" si="210"/>
        <v>0</v>
      </c>
      <c r="AN139" s="249">
        <f t="shared" si="219"/>
        <v>0</v>
      </c>
      <c r="AO139" s="249">
        <f t="shared" si="220"/>
        <v>0</v>
      </c>
      <c r="AP139" s="249">
        <f t="shared" si="221"/>
        <v>0</v>
      </c>
      <c r="AQ139" s="251">
        <f t="shared" si="222"/>
        <v>0</v>
      </c>
      <c r="AR139" s="243">
        <f t="shared" si="211"/>
        <v>0</v>
      </c>
      <c r="AS139" s="243">
        <f t="shared" si="202"/>
        <v>0</v>
      </c>
      <c r="AT139" s="249">
        <f t="shared" si="223"/>
        <v>0</v>
      </c>
      <c r="AU139" s="249">
        <f t="shared" si="212"/>
        <v>0</v>
      </c>
      <c r="AV139" s="44">
        <f t="shared" si="239"/>
        <v>1</v>
      </c>
      <c r="AW139" s="44">
        <f t="shared" si="240"/>
        <v>0</v>
      </c>
      <c r="AX139" s="249" t="e">
        <f t="shared" si="213"/>
        <v>#VALUE!</v>
      </c>
      <c r="AY139" s="249" t="e">
        <f t="shared" si="241"/>
        <v>#VALUE!</v>
      </c>
      <c r="AZ139" s="243" t="e">
        <f t="shared" si="242"/>
        <v>#VALUE!</v>
      </c>
      <c r="BA139" s="253">
        <f t="shared" si="243"/>
        <v>0</v>
      </c>
      <c r="BB139" s="253">
        <f t="shared" si="244"/>
        <v>0</v>
      </c>
      <c r="BC139" s="226">
        <f t="shared" si="245"/>
        <v>0</v>
      </c>
      <c r="BD139" s="249" t="b">
        <f t="shared" si="246"/>
        <v>0</v>
      </c>
      <c r="BE139" s="249">
        <f t="shared" si="203"/>
        <v>0</v>
      </c>
      <c r="BF139" s="236">
        <f t="shared" si="204"/>
        <v>0</v>
      </c>
      <c r="BG139" s="80"/>
      <c r="BH139" s="80"/>
      <c r="BI139" s="80"/>
      <c r="BN139" s="82"/>
      <c r="BO139" s="82"/>
      <c r="BP139" s="82"/>
      <c r="BQ139" s="82"/>
      <c r="BR139" s="82"/>
      <c r="BS139" s="82"/>
      <c r="BU139" s="131"/>
      <c r="BV139" s="131"/>
    </row>
    <row r="140" spans="1:74" ht="12.75" customHeight="1">
      <c r="A140" s="56"/>
      <c r="B140" s="93"/>
      <c r="C140" s="40" t="str">
        <f t="shared" si="205"/>
        <v/>
      </c>
      <c r="D140" s="55" t="str">
        <f t="shared" si="249"/>
        <v/>
      </c>
      <c r="E140" s="102" t="str">
        <f t="shared" si="247"/>
        <v/>
      </c>
      <c r="F140" s="103" t="str">
        <f t="shared" si="214"/>
        <v/>
      </c>
      <c r="G140" s="102" t="str">
        <f t="shared" si="248"/>
        <v/>
      </c>
      <c r="H140" s="189" t="str">
        <f t="shared" si="215"/>
        <v/>
      </c>
      <c r="I140" s="190"/>
      <c r="J140" s="104"/>
      <c r="K140" s="104"/>
      <c r="L140" s="105" t="str">
        <f t="shared" si="206"/>
        <v/>
      </c>
      <c r="M140" s="104"/>
      <c r="N140" s="104"/>
      <c r="O140" s="107" t="str">
        <f t="shared" si="207"/>
        <v/>
      </c>
      <c r="P140" s="53"/>
      <c r="Q140" s="254"/>
      <c r="R140" s="238">
        <f t="shared" si="224"/>
        <v>0</v>
      </c>
      <c r="S140" s="44">
        <f t="shared" si="225"/>
        <v>0</v>
      </c>
      <c r="T140" s="44">
        <f t="shared" si="226"/>
        <v>1900</v>
      </c>
      <c r="U140" s="44">
        <f t="shared" si="227"/>
        <v>0</v>
      </c>
      <c r="V140" s="44">
        <f t="shared" si="228"/>
        <v>0</v>
      </c>
      <c r="W140" s="44">
        <f t="shared" si="208"/>
        <v>0</v>
      </c>
      <c r="X140" s="236">
        <f t="shared" si="229"/>
        <v>1</v>
      </c>
      <c r="Y140" s="236">
        <f t="shared" si="230"/>
        <v>0</v>
      </c>
      <c r="Z140" s="236">
        <f t="shared" si="231"/>
        <v>0</v>
      </c>
      <c r="AA140" s="236">
        <f t="shared" si="232"/>
        <v>0</v>
      </c>
      <c r="AB140" s="236">
        <f t="shared" si="233"/>
        <v>0</v>
      </c>
      <c r="AC140" s="251">
        <f>PMT(U140/R24*(AB140),1,-AQ139,AQ139)</f>
        <v>0</v>
      </c>
      <c r="AD140" s="251">
        <f t="shared" si="234"/>
        <v>0</v>
      </c>
      <c r="AE140" s="251">
        <f t="shared" si="235"/>
        <v>0</v>
      </c>
      <c r="AF140" s="251">
        <f t="shared" si="236"/>
        <v>0</v>
      </c>
      <c r="AG140" s="251">
        <f t="shared" si="237"/>
        <v>0</v>
      </c>
      <c r="AH140" s="252">
        <f t="shared" si="216"/>
        <v>0</v>
      </c>
      <c r="AI140" s="252">
        <f t="shared" si="217"/>
        <v>1</v>
      </c>
      <c r="AJ140" s="236">
        <f t="shared" si="218"/>
        <v>0</v>
      </c>
      <c r="AK140" s="249">
        <f t="shared" si="209"/>
        <v>0</v>
      </c>
      <c r="AL140" s="236">
        <f t="shared" si="238"/>
        <v>0</v>
      </c>
      <c r="AM140" s="249">
        <f t="shared" si="210"/>
        <v>0</v>
      </c>
      <c r="AN140" s="249">
        <f t="shared" si="219"/>
        <v>0</v>
      </c>
      <c r="AO140" s="249">
        <f t="shared" si="220"/>
        <v>0</v>
      </c>
      <c r="AP140" s="249">
        <f t="shared" si="221"/>
        <v>0</v>
      </c>
      <c r="AQ140" s="251">
        <f t="shared" si="222"/>
        <v>0</v>
      </c>
      <c r="AR140" s="243">
        <f t="shared" si="211"/>
        <v>0</v>
      </c>
      <c r="AS140" s="243">
        <f t="shared" si="202"/>
        <v>0</v>
      </c>
      <c r="AT140" s="249">
        <f t="shared" si="223"/>
        <v>0</v>
      </c>
      <c r="AU140" s="249">
        <f t="shared" si="212"/>
        <v>0</v>
      </c>
      <c r="AV140" s="44">
        <f t="shared" si="239"/>
        <v>1</v>
      </c>
      <c r="AW140" s="44">
        <f t="shared" si="240"/>
        <v>0</v>
      </c>
      <c r="AX140" s="249" t="e">
        <f t="shared" si="213"/>
        <v>#VALUE!</v>
      </c>
      <c r="AY140" s="249" t="e">
        <f t="shared" si="241"/>
        <v>#VALUE!</v>
      </c>
      <c r="AZ140" s="243" t="e">
        <f t="shared" si="242"/>
        <v>#VALUE!</v>
      </c>
      <c r="BA140" s="253">
        <f t="shared" si="243"/>
        <v>0</v>
      </c>
      <c r="BB140" s="253">
        <f t="shared" si="244"/>
        <v>0</v>
      </c>
      <c r="BC140" s="226">
        <f t="shared" si="245"/>
        <v>0</v>
      </c>
      <c r="BD140" s="249" t="b">
        <f t="shared" si="246"/>
        <v>0</v>
      </c>
      <c r="BE140" s="249">
        <f t="shared" si="203"/>
        <v>0</v>
      </c>
      <c r="BF140" s="236">
        <f t="shared" si="204"/>
        <v>0</v>
      </c>
      <c r="BG140" s="80"/>
      <c r="BH140" s="80"/>
      <c r="BI140" s="80"/>
      <c r="BN140" s="82"/>
      <c r="BO140" s="82"/>
      <c r="BP140" s="82"/>
      <c r="BQ140" s="82"/>
      <c r="BR140" s="82"/>
      <c r="BS140" s="82"/>
      <c r="BU140" s="131"/>
      <c r="BV140" s="131"/>
    </row>
    <row r="141" spans="1:74" ht="12.75" customHeight="1">
      <c r="A141" s="56"/>
      <c r="B141" s="93"/>
      <c r="C141" s="40" t="str">
        <f t="shared" si="205"/>
        <v/>
      </c>
      <c r="D141" s="55" t="str">
        <f t="shared" si="249"/>
        <v/>
      </c>
      <c r="E141" s="102" t="str">
        <f t="shared" si="247"/>
        <v/>
      </c>
      <c r="F141" s="103" t="str">
        <f t="shared" si="214"/>
        <v/>
      </c>
      <c r="G141" s="102" t="str">
        <f t="shared" si="248"/>
        <v/>
      </c>
      <c r="H141" s="189" t="str">
        <f t="shared" si="215"/>
        <v/>
      </c>
      <c r="I141" s="190"/>
      <c r="J141" s="104"/>
      <c r="K141" s="104"/>
      <c r="L141" s="105" t="str">
        <f t="shared" si="206"/>
        <v/>
      </c>
      <c r="M141" s="104"/>
      <c r="N141" s="104"/>
      <c r="O141" s="107" t="str">
        <f t="shared" si="207"/>
        <v/>
      </c>
      <c r="P141" s="53"/>
      <c r="Q141" s="254"/>
      <c r="R141" s="238">
        <f t="shared" si="224"/>
        <v>0</v>
      </c>
      <c r="S141" s="44">
        <f t="shared" si="225"/>
        <v>0</v>
      </c>
      <c r="T141" s="44">
        <f t="shared" si="226"/>
        <v>1900</v>
      </c>
      <c r="U141" s="44">
        <f t="shared" si="227"/>
        <v>0</v>
      </c>
      <c r="V141" s="44">
        <f t="shared" si="228"/>
        <v>0</v>
      </c>
      <c r="W141" s="44">
        <f t="shared" si="208"/>
        <v>0</v>
      </c>
      <c r="X141" s="236">
        <f t="shared" si="229"/>
        <v>1</v>
      </c>
      <c r="Y141" s="236">
        <f t="shared" si="230"/>
        <v>0</v>
      </c>
      <c r="Z141" s="236">
        <f t="shared" si="231"/>
        <v>0</v>
      </c>
      <c r="AA141" s="236">
        <f t="shared" si="232"/>
        <v>0</v>
      </c>
      <c r="AB141" s="236">
        <f t="shared" si="233"/>
        <v>0</v>
      </c>
      <c r="AC141" s="251">
        <f>PMT(U141/R24*(AB141),1,-AQ140,AQ140)</f>
        <v>0</v>
      </c>
      <c r="AD141" s="251">
        <f t="shared" si="234"/>
        <v>0</v>
      </c>
      <c r="AE141" s="251">
        <f t="shared" si="235"/>
        <v>0</v>
      </c>
      <c r="AF141" s="251">
        <f t="shared" si="236"/>
        <v>0</v>
      </c>
      <c r="AG141" s="251">
        <f t="shared" si="237"/>
        <v>0</v>
      </c>
      <c r="AH141" s="252">
        <f t="shared" si="216"/>
        <v>0</v>
      </c>
      <c r="AI141" s="252">
        <f t="shared" si="217"/>
        <v>1</v>
      </c>
      <c r="AJ141" s="236">
        <f t="shared" si="218"/>
        <v>0</v>
      </c>
      <c r="AK141" s="249">
        <f t="shared" si="209"/>
        <v>0</v>
      </c>
      <c r="AL141" s="236">
        <f t="shared" si="238"/>
        <v>0</v>
      </c>
      <c r="AM141" s="249">
        <f t="shared" si="210"/>
        <v>0</v>
      </c>
      <c r="AN141" s="249">
        <f t="shared" si="219"/>
        <v>0</v>
      </c>
      <c r="AO141" s="249">
        <f t="shared" si="220"/>
        <v>0</v>
      </c>
      <c r="AP141" s="249">
        <f t="shared" si="221"/>
        <v>0</v>
      </c>
      <c r="AQ141" s="251">
        <f t="shared" si="222"/>
        <v>0</v>
      </c>
      <c r="AR141" s="243">
        <f t="shared" si="211"/>
        <v>0</v>
      </c>
      <c r="AS141" s="243">
        <f t="shared" si="202"/>
        <v>0</v>
      </c>
      <c r="AT141" s="249">
        <f t="shared" si="223"/>
        <v>0</v>
      </c>
      <c r="AU141" s="249">
        <f t="shared" si="212"/>
        <v>0</v>
      </c>
      <c r="AV141" s="44">
        <f t="shared" si="239"/>
        <v>1</v>
      </c>
      <c r="AW141" s="44">
        <f t="shared" si="240"/>
        <v>0</v>
      </c>
      <c r="AX141" s="249" t="e">
        <f t="shared" si="213"/>
        <v>#VALUE!</v>
      </c>
      <c r="AY141" s="249" t="e">
        <f t="shared" si="241"/>
        <v>#VALUE!</v>
      </c>
      <c r="AZ141" s="243" t="e">
        <f t="shared" si="242"/>
        <v>#VALUE!</v>
      </c>
      <c r="BA141" s="253">
        <f t="shared" si="243"/>
        <v>0</v>
      </c>
      <c r="BB141" s="253">
        <f t="shared" si="244"/>
        <v>0</v>
      </c>
      <c r="BC141" s="226">
        <f t="shared" si="245"/>
        <v>0</v>
      </c>
      <c r="BD141" s="249" t="b">
        <f t="shared" si="246"/>
        <v>0</v>
      </c>
      <c r="BE141" s="249">
        <f t="shared" si="203"/>
        <v>0</v>
      </c>
      <c r="BF141" s="236">
        <f t="shared" si="204"/>
        <v>0</v>
      </c>
      <c r="BG141" s="80"/>
      <c r="BH141" s="80"/>
      <c r="BI141" s="80"/>
      <c r="BN141" s="82"/>
      <c r="BO141" s="82"/>
      <c r="BP141" s="82"/>
      <c r="BQ141" s="82"/>
      <c r="BR141" s="82"/>
      <c r="BS141" s="82"/>
      <c r="BU141" s="131"/>
      <c r="BV141" s="131"/>
    </row>
    <row r="142" spans="1:74" ht="12.75" customHeight="1">
      <c r="A142" s="56"/>
      <c r="B142" s="93"/>
      <c r="C142" s="40" t="str">
        <f t="shared" si="205"/>
        <v/>
      </c>
      <c r="D142" s="55" t="str">
        <f t="shared" si="249"/>
        <v/>
      </c>
      <c r="E142" s="102" t="str">
        <f t="shared" si="247"/>
        <v/>
      </c>
      <c r="F142" s="103" t="str">
        <f t="shared" si="214"/>
        <v/>
      </c>
      <c r="G142" s="102" t="str">
        <f t="shared" si="248"/>
        <v/>
      </c>
      <c r="H142" s="189" t="str">
        <f t="shared" si="215"/>
        <v/>
      </c>
      <c r="I142" s="190"/>
      <c r="J142" s="104"/>
      <c r="K142" s="104"/>
      <c r="L142" s="105" t="str">
        <f t="shared" si="206"/>
        <v/>
      </c>
      <c r="M142" s="104"/>
      <c r="N142" s="104"/>
      <c r="O142" s="107" t="str">
        <f t="shared" si="207"/>
        <v/>
      </c>
      <c r="P142" s="53"/>
      <c r="Q142" s="254"/>
      <c r="R142" s="238">
        <f t="shared" si="224"/>
        <v>0</v>
      </c>
      <c r="S142" s="44">
        <f t="shared" si="225"/>
        <v>0</v>
      </c>
      <c r="T142" s="44">
        <f t="shared" si="226"/>
        <v>1900</v>
      </c>
      <c r="U142" s="44">
        <f t="shared" si="227"/>
        <v>0</v>
      </c>
      <c r="V142" s="44">
        <f t="shared" si="228"/>
        <v>0</v>
      </c>
      <c r="W142" s="44">
        <f t="shared" si="208"/>
        <v>0</v>
      </c>
      <c r="X142" s="236">
        <f t="shared" si="229"/>
        <v>1</v>
      </c>
      <c r="Y142" s="236">
        <f t="shared" si="230"/>
        <v>0</v>
      </c>
      <c r="Z142" s="236">
        <f t="shared" si="231"/>
        <v>0</v>
      </c>
      <c r="AA142" s="236">
        <f t="shared" si="232"/>
        <v>0</v>
      </c>
      <c r="AB142" s="236">
        <f t="shared" si="233"/>
        <v>0</v>
      </c>
      <c r="AC142" s="251">
        <f>PMT(U142/R24*(AB142),1,-AQ141,AQ141)</f>
        <v>0</v>
      </c>
      <c r="AD142" s="251">
        <f t="shared" si="234"/>
        <v>0</v>
      </c>
      <c r="AE142" s="251">
        <f t="shared" si="235"/>
        <v>0</v>
      </c>
      <c r="AF142" s="251">
        <f t="shared" si="236"/>
        <v>0</v>
      </c>
      <c r="AG142" s="251">
        <f t="shared" si="237"/>
        <v>0</v>
      </c>
      <c r="AH142" s="252">
        <f t="shared" si="216"/>
        <v>0</v>
      </c>
      <c r="AI142" s="252">
        <f t="shared" si="217"/>
        <v>1</v>
      </c>
      <c r="AJ142" s="236">
        <f t="shared" si="218"/>
        <v>0</v>
      </c>
      <c r="AK142" s="249">
        <f t="shared" si="209"/>
        <v>0</v>
      </c>
      <c r="AL142" s="236">
        <f t="shared" si="238"/>
        <v>0</v>
      </c>
      <c r="AM142" s="249">
        <f t="shared" si="210"/>
        <v>0</v>
      </c>
      <c r="AN142" s="249">
        <f t="shared" si="219"/>
        <v>0</v>
      </c>
      <c r="AO142" s="249">
        <f t="shared" si="220"/>
        <v>0</v>
      </c>
      <c r="AP142" s="249">
        <f t="shared" si="221"/>
        <v>0</v>
      </c>
      <c r="AQ142" s="251">
        <f t="shared" si="222"/>
        <v>0</v>
      </c>
      <c r="AR142" s="243">
        <f t="shared" si="211"/>
        <v>0</v>
      </c>
      <c r="AS142" s="243">
        <f t="shared" si="202"/>
        <v>0</v>
      </c>
      <c r="AT142" s="249">
        <f t="shared" si="223"/>
        <v>0</v>
      </c>
      <c r="AU142" s="249">
        <f t="shared" si="212"/>
        <v>0</v>
      </c>
      <c r="AV142" s="44">
        <f t="shared" si="239"/>
        <v>1</v>
      </c>
      <c r="AW142" s="44">
        <f t="shared" si="240"/>
        <v>0</v>
      </c>
      <c r="AX142" s="249" t="e">
        <f t="shared" si="213"/>
        <v>#VALUE!</v>
      </c>
      <c r="AY142" s="249" t="e">
        <f t="shared" si="241"/>
        <v>#VALUE!</v>
      </c>
      <c r="AZ142" s="243" t="e">
        <f t="shared" si="242"/>
        <v>#VALUE!</v>
      </c>
      <c r="BA142" s="253">
        <f t="shared" si="243"/>
        <v>0</v>
      </c>
      <c r="BB142" s="253">
        <f t="shared" si="244"/>
        <v>0</v>
      </c>
      <c r="BC142" s="226">
        <f t="shared" si="245"/>
        <v>0</v>
      </c>
      <c r="BD142" s="249" t="b">
        <f t="shared" si="246"/>
        <v>0</v>
      </c>
      <c r="BE142" s="249">
        <f t="shared" si="203"/>
        <v>0</v>
      </c>
      <c r="BF142" s="236">
        <f t="shared" si="204"/>
        <v>0</v>
      </c>
      <c r="BG142" s="80"/>
      <c r="BH142" s="80"/>
      <c r="BI142" s="80"/>
      <c r="BN142" s="82"/>
      <c r="BO142" s="82"/>
      <c r="BP142" s="82"/>
      <c r="BQ142" s="82"/>
      <c r="BR142" s="82"/>
      <c r="BS142" s="82"/>
      <c r="BU142" s="131"/>
      <c r="BV142" s="131"/>
    </row>
    <row r="143" spans="1:74" ht="12.75" customHeight="1">
      <c r="A143" s="56"/>
      <c r="B143" s="93"/>
      <c r="C143" s="40" t="str">
        <f t="shared" si="205"/>
        <v/>
      </c>
      <c r="D143" s="55" t="str">
        <f t="shared" si="249"/>
        <v/>
      </c>
      <c r="E143" s="102" t="str">
        <f t="shared" si="247"/>
        <v/>
      </c>
      <c r="F143" s="103" t="str">
        <f t="shared" si="214"/>
        <v/>
      </c>
      <c r="G143" s="102" t="str">
        <f t="shared" si="248"/>
        <v/>
      </c>
      <c r="H143" s="189" t="str">
        <f t="shared" si="215"/>
        <v/>
      </c>
      <c r="I143" s="190"/>
      <c r="J143" s="104"/>
      <c r="K143" s="104"/>
      <c r="L143" s="105" t="str">
        <f t="shared" si="206"/>
        <v/>
      </c>
      <c r="M143" s="104"/>
      <c r="N143" s="104"/>
      <c r="O143" s="107" t="str">
        <f t="shared" si="207"/>
        <v/>
      </c>
      <c r="P143" s="53"/>
      <c r="Q143" s="254"/>
      <c r="R143" s="238">
        <f t="shared" si="224"/>
        <v>0</v>
      </c>
      <c r="S143" s="44">
        <f t="shared" si="225"/>
        <v>0</v>
      </c>
      <c r="T143" s="44">
        <f t="shared" si="226"/>
        <v>1900</v>
      </c>
      <c r="U143" s="44">
        <f t="shared" si="227"/>
        <v>0</v>
      </c>
      <c r="V143" s="44">
        <f t="shared" si="228"/>
        <v>0</v>
      </c>
      <c r="W143" s="44">
        <f t="shared" si="208"/>
        <v>0</v>
      </c>
      <c r="X143" s="236">
        <f t="shared" si="229"/>
        <v>1</v>
      </c>
      <c r="Y143" s="236">
        <f t="shared" si="230"/>
        <v>0</v>
      </c>
      <c r="Z143" s="236">
        <f t="shared" si="231"/>
        <v>0</v>
      </c>
      <c r="AA143" s="236">
        <f t="shared" si="232"/>
        <v>0</v>
      </c>
      <c r="AB143" s="236">
        <f t="shared" si="233"/>
        <v>0</v>
      </c>
      <c r="AC143" s="251">
        <f>PMT(U143/R24*(AB143),1,-AQ142,AQ142)</f>
        <v>0</v>
      </c>
      <c r="AD143" s="251">
        <f t="shared" si="234"/>
        <v>0</v>
      </c>
      <c r="AE143" s="251">
        <f t="shared" si="235"/>
        <v>0</v>
      </c>
      <c r="AF143" s="251">
        <f t="shared" si="236"/>
        <v>0</v>
      </c>
      <c r="AG143" s="251">
        <f t="shared" si="237"/>
        <v>0</v>
      </c>
      <c r="AH143" s="252">
        <f t="shared" si="216"/>
        <v>0</v>
      </c>
      <c r="AI143" s="252">
        <f t="shared" si="217"/>
        <v>1</v>
      </c>
      <c r="AJ143" s="236">
        <f t="shared" si="218"/>
        <v>0</v>
      </c>
      <c r="AK143" s="249">
        <f t="shared" si="209"/>
        <v>0</v>
      </c>
      <c r="AL143" s="236">
        <f t="shared" si="238"/>
        <v>0</v>
      </c>
      <c r="AM143" s="249">
        <f t="shared" si="210"/>
        <v>0</v>
      </c>
      <c r="AN143" s="249">
        <f t="shared" si="219"/>
        <v>0</v>
      </c>
      <c r="AO143" s="249">
        <f t="shared" si="220"/>
        <v>0</v>
      </c>
      <c r="AP143" s="249">
        <f t="shared" si="221"/>
        <v>0</v>
      </c>
      <c r="AQ143" s="251">
        <f t="shared" si="222"/>
        <v>0</v>
      </c>
      <c r="AR143" s="243">
        <f t="shared" si="211"/>
        <v>0</v>
      </c>
      <c r="AS143" s="243">
        <f t="shared" si="202"/>
        <v>0</v>
      </c>
      <c r="AT143" s="249">
        <f t="shared" si="223"/>
        <v>0</v>
      </c>
      <c r="AU143" s="249">
        <f t="shared" si="212"/>
        <v>0</v>
      </c>
      <c r="AV143" s="44">
        <f t="shared" si="239"/>
        <v>1</v>
      </c>
      <c r="AW143" s="44">
        <f t="shared" si="240"/>
        <v>0</v>
      </c>
      <c r="AX143" s="249" t="e">
        <f t="shared" si="213"/>
        <v>#VALUE!</v>
      </c>
      <c r="AY143" s="249" t="e">
        <f t="shared" si="241"/>
        <v>#VALUE!</v>
      </c>
      <c r="AZ143" s="243" t="e">
        <f t="shared" si="242"/>
        <v>#VALUE!</v>
      </c>
      <c r="BA143" s="253">
        <f t="shared" si="243"/>
        <v>0</v>
      </c>
      <c r="BB143" s="253">
        <f t="shared" si="244"/>
        <v>0</v>
      </c>
      <c r="BC143" s="226">
        <f t="shared" si="245"/>
        <v>0</v>
      </c>
      <c r="BD143" s="249" t="b">
        <f t="shared" si="246"/>
        <v>0</v>
      </c>
      <c r="BE143" s="249">
        <f t="shared" si="203"/>
        <v>0</v>
      </c>
      <c r="BF143" s="236">
        <f t="shared" si="204"/>
        <v>0</v>
      </c>
      <c r="BG143" s="80"/>
      <c r="BH143" s="80"/>
      <c r="BI143" s="80"/>
      <c r="BN143" s="82"/>
      <c r="BO143" s="82"/>
      <c r="BP143" s="82"/>
      <c r="BQ143" s="82"/>
      <c r="BR143" s="82"/>
      <c r="BS143" s="82"/>
      <c r="BU143" s="131"/>
      <c r="BV143" s="131"/>
    </row>
    <row r="144" spans="1:74" ht="12.75" customHeight="1">
      <c r="A144" s="56"/>
      <c r="B144" s="93"/>
      <c r="C144" s="40" t="str">
        <f t="shared" si="205"/>
        <v/>
      </c>
      <c r="D144" s="55" t="str">
        <f t="shared" si="249"/>
        <v/>
      </c>
      <c r="E144" s="102" t="str">
        <f t="shared" si="247"/>
        <v/>
      </c>
      <c r="F144" s="103" t="str">
        <f t="shared" si="214"/>
        <v/>
      </c>
      <c r="G144" s="102" t="str">
        <f t="shared" si="248"/>
        <v/>
      </c>
      <c r="H144" s="189" t="str">
        <f t="shared" si="215"/>
        <v/>
      </c>
      <c r="I144" s="190"/>
      <c r="J144" s="104"/>
      <c r="K144" s="104"/>
      <c r="L144" s="105" t="str">
        <f t="shared" si="206"/>
        <v/>
      </c>
      <c r="M144" s="104"/>
      <c r="N144" s="104"/>
      <c r="O144" s="107" t="str">
        <f t="shared" si="207"/>
        <v/>
      </c>
      <c r="P144" s="53"/>
      <c r="Q144" s="254"/>
      <c r="R144" s="238">
        <f t="shared" si="224"/>
        <v>0</v>
      </c>
      <c r="S144" s="44">
        <f t="shared" si="225"/>
        <v>0</v>
      </c>
      <c r="T144" s="44">
        <f t="shared" si="226"/>
        <v>1900</v>
      </c>
      <c r="U144" s="44">
        <f t="shared" si="227"/>
        <v>0</v>
      </c>
      <c r="V144" s="44">
        <f t="shared" si="228"/>
        <v>0</v>
      </c>
      <c r="W144" s="44">
        <f t="shared" si="208"/>
        <v>0</v>
      </c>
      <c r="X144" s="236">
        <f t="shared" si="229"/>
        <v>1</v>
      </c>
      <c r="Y144" s="236">
        <f t="shared" si="230"/>
        <v>0</v>
      </c>
      <c r="Z144" s="236">
        <f t="shared" si="231"/>
        <v>0</v>
      </c>
      <c r="AA144" s="236">
        <f t="shared" si="232"/>
        <v>0</v>
      </c>
      <c r="AB144" s="236">
        <f t="shared" si="233"/>
        <v>0</v>
      </c>
      <c r="AC144" s="251">
        <f>PMT(U144/R24*(AB144),1,-AQ143,AQ143)</f>
        <v>0</v>
      </c>
      <c r="AD144" s="251">
        <f t="shared" si="234"/>
        <v>0</v>
      </c>
      <c r="AE144" s="251">
        <f t="shared" si="235"/>
        <v>0</v>
      </c>
      <c r="AF144" s="251">
        <f t="shared" si="236"/>
        <v>0</v>
      </c>
      <c r="AG144" s="251">
        <f t="shared" si="237"/>
        <v>0</v>
      </c>
      <c r="AH144" s="252">
        <f t="shared" si="216"/>
        <v>0</v>
      </c>
      <c r="AI144" s="252">
        <f t="shared" si="217"/>
        <v>1</v>
      </c>
      <c r="AJ144" s="236">
        <f t="shared" si="218"/>
        <v>0</v>
      </c>
      <c r="AK144" s="249">
        <f t="shared" si="209"/>
        <v>0</v>
      </c>
      <c r="AL144" s="236">
        <f t="shared" si="238"/>
        <v>0</v>
      </c>
      <c r="AM144" s="249">
        <f t="shared" si="210"/>
        <v>0</v>
      </c>
      <c r="AN144" s="249">
        <f t="shared" si="219"/>
        <v>0</v>
      </c>
      <c r="AO144" s="249">
        <f t="shared" si="220"/>
        <v>0</v>
      </c>
      <c r="AP144" s="249">
        <f t="shared" si="221"/>
        <v>0</v>
      </c>
      <c r="AQ144" s="251">
        <f t="shared" si="222"/>
        <v>0</v>
      </c>
      <c r="AR144" s="243">
        <f t="shared" si="211"/>
        <v>0</v>
      </c>
      <c r="AS144" s="243">
        <f t="shared" si="202"/>
        <v>0</v>
      </c>
      <c r="AT144" s="249">
        <f t="shared" si="223"/>
        <v>0</v>
      </c>
      <c r="AU144" s="249">
        <f t="shared" si="212"/>
        <v>0</v>
      </c>
      <c r="AV144" s="44">
        <f t="shared" si="239"/>
        <v>1</v>
      </c>
      <c r="AW144" s="44">
        <f t="shared" si="240"/>
        <v>0</v>
      </c>
      <c r="AX144" s="249" t="e">
        <f t="shared" si="213"/>
        <v>#VALUE!</v>
      </c>
      <c r="AY144" s="249" t="e">
        <f t="shared" si="241"/>
        <v>#VALUE!</v>
      </c>
      <c r="AZ144" s="243" t="e">
        <f t="shared" si="242"/>
        <v>#VALUE!</v>
      </c>
      <c r="BA144" s="253">
        <f t="shared" si="243"/>
        <v>0</v>
      </c>
      <c r="BB144" s="253">
        <f t="shared" si="244"/>
        <v>0</v>
      </c>
      <c r="BC144" s="226">
        <f t="shared" si="245"/>
        <v>0</v>
      </c>
      <c r="BD144" s="249" t="b">
        <f t="shared" si="246"/>
        <v>0</v>
      </c>
      <c r="BE144" s="249">
        <f t="shared" si="203"/>
        <v>0</v>
      </c>
      <c r="BF144" s="236">
        <f t="shared" si="204"/>
        <v>0</v>
      </c>
      <c r="BG144" s="80"/>
      <c r="BH144" s="80"/>
      <c r="BI144" s="80"/>
      <c r="BN144" s="82"/>
      <c r="BO144" s="82"/>
      <c r="BP144" s="82"/>
      <c r="BQ144" s="82"/>
      <c r="BR144" s="82"/>
      <c r="BS144" s="82"/>
      <c r="BU144" s="131"/>
      <c r="BV144" s="131"/>
    </row>
    <row r="145" spans="1:74" ht="12.75" customHeight="1">
      <c r="A145" s="56"/>
      <c r="B145" s="93"/>
      <c r="C145" s="40" t="str">
        <f t="shared" si="205"/>
        <v/>
      </c>
      <c r="D145" s="55" t="str">
        <f t="shared" si="249"/>
        <v/>
      </c>
      <c r="E145" s="102" t="str">
        <f t="shared" si="247"/>
        <v/>
      </c>
      <c r="F145" s="103" t="str">
        <f t="shared" si="214"/>
        <v/>
      </c>
      <c r="G145" s="102" t="str">
        <f t="shared" si="248"/>
        <v/>
      </c>
      <c r="H145" s="189" t="str">
        <f t="shared" si="215"/>
        <v/>
      </c>
      <c r="I145" s="190"/>
      <c r="J145" s="104"/>
      <c r="K145" s="104"/>
      <c r="L145" s="105" t="str">
        <f t="shared" si="206"/>
        <v/>
      </c>
      <c r="M145" s="104"/>
      <c r="N145" s="104"/>
      <c r="O145" s="107" t="str">
        <f t="shared" si="207"/>
        <v/>
      </c>
      <c r="P145" s="53"/>
      <c r="Q145" s="254"/>
      <c r="R145" s="238">
        <f t="shared" si="224"/>
        <v>0</v>
      </c>
      <c r="S145" s="44">
        <f t="shared" si="225"/>
        <v>0</v>
      </c>
      <c r="T145" s="44">
        <f t="shared" si="226"/>
        <v>1900</v>
      </c>
      <c r="U145" s="44">
        <f t="shared" si="227"/>
        <v>0</v>
      </c>
      <c r="V145" s="44">
        <f t="shared" si="228"/>
        <v>0</v>
      </c>
      <c r="W145" s="44">
        <f t="shared" si="208"/>
        <v>0</v>
      </c>
      <c r="X145" s="236">
        <f t="shared" si="229"/>
        <v>1</v>
      </c>
      <c r="Y145" s="236">
        <f t="shared" si="230"/>
        <v>0</v>
      </c>
      <c r="Z145" s="236">
        <f t="shared" si="231"/>
        <v>0</v>
      </c>
      <c r="AA145" s="236">
        <f t="shared" si="232"/>
        <v>0</v>
      </c>
      <c r="AB145" s="236">
        <f t="shared" si="233"/>
        <v>0</v>
      </c>
      <c r="AC145" s="251">
        <f>PMT(U145/R24*(AB145),1,-AQ144,AQ144)</f>
        <v>0</v>
      </c>
      <c r="AD145" s="251">
        <f t="shared" si="234"/>
        <v>0</v>
      </c>
      <c r="AE145" s="251">
        <f t="shared" si="235"/>
        <v>0</v>
      </c>
      <c r="AF145" s="251">
        <f t="shared" si="236"/>
        <v>0</v>
      </c>
      <c r="AG145" s="251">
        <f t="shared" si="237"/>
        <v>0</v>
      </c>
      <c r="AH145" s="252">
        <f t="shared" si="216"/>
        <v>0</v>
      </c>
      <c r="AI145" s="252">
        <f t="shared" si="217"/>
        <v>1</v>
      </c>
      <c r="AJ145" s="236">
        <f t="shared" si="218"/>
        <v>0</v>
      </c>
      <c r="AK145" s="249">
        <f t="shared" si="209"/>
        <v>0</v>
      </c>
      <c r="AL145" s="236">
        <f t="shared" si="238"/>
        <v>0</v>
      </c>
      <c r="AM145" s="249">
        <f t="shared" si="210"/>
        <v>0</v>
      </c>
      <c r="AN145" s="249">
        <f t="shared" si="219"/>
        <v>0</v>
      </c>
      <c r="AO145" s="249">
        <f t="shared" si="220"/>
        <v>0</v>
      </c>
      <c r="AP145" s="249">
        <f t="shared" si="221"/>
        <v>0</v>
      </c>
      <c r="AQ145" s="251">
        <f t="shared" si="222"/>
        <v>0</v>
      </c>
      <c r="AR145" s="243">
        <f t="shared" si="211"/>
        <v>0</v>
      </c>
      <c r="AS145" s="243">
        <f t="shared" si="202"/>
        <v>0</v>
      </c>
      <c r="AT145" s="249">
        <f t="shared" si="223"/>
        <v>0</v>
      </c>
      <c r="AU145" s="249">
        <f t="shared" si="212"/>
        <v>0</v>
      </c>
      <c r="AV145" s="44">
        <f t="shared" si="239"/>
        <v>1</v>
      </c>
      <c r="AW145" s="44">
        <f t="shared" si="240"/>
        <v>0</v>
      </c>
      <c r="AX145" s="249" t="e">
        <f t="shared" si="213"/>
        <v>#VALUE!</v>
      </c>
      <c r="AY145" s="249" t="e">
        <f t="shared" si="241"/>
        <v>#VALUE!</v>
      </c>
      <c r="AZ145" s="243" t="e">
        <f t="shared" si="242"/>
        <v>#VALUE!</v>
      </c>
      <c r="BA145" s="253">
        <f t="shared" si="243"/>
        <v>0</v>
      </c>
      <c r="BB145" s="253">
        <f t="shared" si="244"/>
        <v>0</v>
      </c>
      <c r="BC145" s="226">
        <f t="shared" si="245"/>
        <v>0</v>
      </c>
      <c r="BD145" s="249" t="b">
        <f t="shared" si="246"/>
        <v>0</v>
      </c>
      <c r="BE145" s="249">
        <f t="shared" si="203"/>
        <v>0</v>
      </c>
      <c r="BF145" s="236">
        <f t="shared" si="204"/>
        <v>0</v>
      </c>
      <c r="BG145" s="80"/>
      <c r="BH145" s="80"/>
      <c r="BI145" s="80"/>
      <c r="BN145" s="82"/>
      <c r="BO145" s="82"/>
      <c r="BP145" s="82"/>
      <c r="BQ145" s="82"/>
      <c r="BR145" s="82"/>
      <c r="BS145" s="82"/>
      <c r="BU145" s="131"/>
      <c r="BV145" s="131"/>
    </row>
    <row r="146" spans="1:74" ht="12.75" customHeight="1">
      <c r="A146" s="56"/>
      <c r="B146" s="93"/>
      <c r="C146" s="40" t="str">
        <f t="shared" si="205"/>
        <v/>
      </c>
      <c r="D146" s="55" t="str">
        <f t="shared" si="249"/>
        <v/>
      </c>
      <c r="E146" s="102" t="str">
        <f t="shared" si="247"/>
        <v/>
      </c>
      <c r="F146" s="103" t="str">
        <f t="shared" si="214"/>
        <v/>
      </c>
      <c r="G146" s="102" t="str">
        <f t="shared" si="248"/>
        <v/>
      </c>
      <c r="H146" s="189" t="str">
        <f t="shared" si="215"/>
        <v/>
      </c>
      <c r="I146" s="190"/>
      <c r="J146" s="104"/>
      <c r="K146" s="104"/>
      <c r="L146" s="105" t="str">
        <f t="shared" si="206"/>
        <v/>
      </c>
      <c r="M146" s="104"/>
      <c r="N146" s="104"/>
      <c r="O146" s="107" t="str">
        <f t="shared" si="207"/>
        <v/>
      </c>
      <c r="P146" s="53"/>
      <c r="Q146" s="254"/>
      <c r="R146" s="238">
        <f t="shared" si="224"/>
        <v>0</v>
      </c>
      <c r="S146" s="44">
        <f t="shared" si="225"/>
        <v>0</v>
      </c>
      <c r="T146" s="44">
        <f t="shared" si="226"/>
        <v>1900</v>
      </c>
      <c r="U146" s="44">
        <f t="shared" si="227"/>
        <v>0</v>
      </c>
      <c r="V146" s="44">
        <f t="shared" si="228"/>
        <v>0</v>
      </c>
      <c r="W146" s="44">
        <f t="shared" si="208"/>
        <v>0</v>
      </c>
      <c r="X146" s="236">
        <f t="shared" si="229"/>
        <v>1</v>
      </c>
      <c r="Y146" s="236">
        <f t="shared" si="230"/>
        <v>0</v>
      </c>
      <c r="Z146" s="236">
        <f t="shared" si="231"/>
        <v>0</v>
      </c>
      <c r="AA146" s="236">
        <f t="shared" si="232"/>
        <v>0</v>
      </c>
      <c r="AB146" s="236">
        <f t="shared" si="233"/>
        <v>0</v>
      </c>
      <c r="AC146" s="251">
        <f>PMT(U146/R24*(AB146),1,-AQ145,AQ145)</f>
        <v>0</v>
      </c>
      <c r="AD146" s="251">
        <f t="shared" si="234"/>
        <v>0</v>
      </c>
      <c r="AE146" s="251">
        <f t="shared" si="235"/>
        <v>0</v>
      </c>
      <c r="AF146" s="251">
        <f t="shared" si="236"/>
        <v>0</v>
      </c>
      <c r="AG146" s="251">
        <f t="shared" si="237"/>
        <v>0</v>
      </c>
      <c r="AH146" s="252">
        <f t="shared" si="216"/>
        <v>0</v>
      </c>
      <c r="AI146" s="252">
        <f t="shared" si="217"/>
        <v>1</v>
      </c>
      <c r="AJ146" s="236">
        <f t="shared" si="218"/>
        <v>0</v>
      </c>
      <c r="AK146" s="249">
        <f t="shared" si="209"/>
        <v>0</v>
      </c>
      <c r="AL146" s="236">
        <f t="shared" si="238"/>
        <v>0</v>
      </c>
      <c r="AM146" s="249">
        <f t="shared" si="210"/>
        <v>0</v>
      </c>
      <c r="AN146" s="249">
        <f t="shared" si="219"/>
        <v>0</v>
      </c>
      <c r="AO146" s="249">
        <f t="shared" si="220"/>
        <v>0</v>
      </c>
      <c r="AP146" s="249">
        <f t="shared" si="221"/>
        <v>0</v>
      </c>
      <c r="AQ146" s="251">
        <f t="shared" si="222"/>
        <v>0</v>
      </c>
      <c r="AR146" s="243">
        <f t="shared" si="211"/>
        <v>0</v>
      </c>
      <c r="AS146" s="243">
        <f t="shared" si="202"/>
        <v>0</v>
      </c>
      <c r="AT146" s="249">
        <f t="shared" si="223"/>
        <v>0</v>
      </c>
      <c r="AU146" s="249">
        <f t="shared" si="212"/>
        <v>0</v>
      </c>
      <c r="AV146" s="44">
        <f t="shared" si="239"/>
        <v>1</v>
      </c>
      <c r="AW146" s="44">
        <f t="shared" si="240"/>
        <v>0</v>
      </c>
      <c r="AX146" s="249" t="e">
        <f t="shared" si="213"/>
        <v>#VALUE!</v>
      </c>
      <c r="AY146" s="249" t="e">
        <f t="shared" si="241"/>
        <v>#VALUE!</v>
      </c>
      <c r="AZ146" s="243" t="e">
        <f t="shared" si="242"/>
        <v>#VALUE!</v>
      </c>
      <c r="BA146" s="253">
        <f t="shared" si="243"/>
        <v>0</v>
      </c>
      <c r="BB146" s="253">
        <f t="shared" si="244"/>
        <v>0</v>
      </c>
      <c r="BC146" s="226">
        <f t="shared" si="245"/>
        <v>0</v>
      </c>
      <c r="BD146" s="249" t="b">
        <f t="shared" si="246"/>
        <v>0</v>
      </c>
      <c r="BE146" s="249">
        <f t="shared" si="203"/>
        <v>0</v>
      </c>
      <c r="BF146" s="236">
        <f t="shared" si="204"/>
        <v>0</v>
      </c>
      <c r="BG146" s="80"/>
      <c r="BH146" s="80"/>
      <c r="BI146" s="80"/>
      <c r="BN146" s="82"/>
      <c r="BO146" s="82"/>
      <c r="BP146" s="82"/>
      <c r="BQ146" s="82"/>
      <c r="BR146" s="82"/>
      <c r="BS146" s="82"/>
      <c r="BU146" s="131"/>
      <c r="BV146" s="131"/>
    </row>
    <row r="147" spans="1:74" ht="12.75" customHeight="1">
      <c r="A147" s="56"/>
      <c r="B147" s="93"/>
      <c r="C147" s="40" t="str">
        <f t="shared" si="205"/>
        <v/>
      </c>
      <c r="D147" s="55" t="str">
        <f t="shared" si="249"/>
        <v/>
      </c>
      <c r="E147" s="102" t="str">
        <f t="shared" si="247"/>
        <v/>
      </c>
      <c r="F147" s="103" t="str">
        <f t="shared" si="214"/>
        <v/>
      </c>
      <c r="G147" s="102" t="str">
        <f t="shared" si="248"/>
        <v/>
      </c>
      <c r="H147" s="189" t="str">
        <f t="shared" si="215"/>
        <v/>
      </c>
      <c r="I147" s="190"/>
      <c r="J147" s="104"/>
      <c r="K147" s="104"/>
      <c r="L147" s="105" t="str">
        <f t="shared" si="206"/>
        <v/>
      </c>
      <c r="M147" s="104"/>
      <c r="N147" s="104"/>
      <c r="O147" s="107" t="str">
        <f t="shared" si="207"/>
        <v/>
      </c>
      <c r="P147" s="53"/>
      <c r="Q147" s="254"/>
      <c r="R147" s="238">
        <f t="shared" si="224"/>
        <v>0</v>
      </c>
      <c r="S147" s="44">
        <f t="shared" si="225"/>
        <v>0</v>
      </c>
      <c r="T147" s="44">
        <f t="shared" si="226"/>
        <v>1900</v>
      </c>
      <c r="U147" s="44">
        <f t="shared" si="227"/>
        <v>0</v>
      </c>
      <c r="V147" s="44">
        <f t="shared" si="228"/>
        <v>0</v>
      </c>
      <c r="W147" s="44">
        <f t="shared" si="208"/>
        <v>0</v>
      </c>
      <c r="X147" s="236">
        <f t="shared" si="229"/>
        <v>1</v>
      </c>
      <c r="Y147" s="236">
        <f t="shared" si="230"/>
        <v>0</v>
      </c>
      <c r="Z147" s="236">
        <f t="shared" si="231"/>
        <v>0</v>
      </c>
      <c r="AA147" s="236">
        <f t="shared" si="232"/>
        <v>0</v>
      </c>
      <c r="AB147" s="236">
        <f t="shared" si="233"/>
        <v>0</v>
      </c>
      <c r="AC147" s="251">
        <f>PMT(U147/R24*(AB147),1,-AQ146,AQ146)</f>
        <v>0</v>
      </c>
      <c r="AD147" s="251">
        <f t="shared" si="234"/>
        <v>0</v>
      </c>
      <c r="AE147" s="251">
        <f t="shared" si="235"/>
        <v>0</v>
      </c>
      <c r="AF147" s="251">
        <f t="shared" si="236"/>
        <v>0</v>
      </c>
      <c r="AG147" s="251">
        <f t="shared" si="237"/>
        <v>0</v>
      </c>
      <c r="AH147" s="252">
        <f t="shared" si="216"/>
        <v>0</v>
      </c>
      <c r="AI147" s="252">
        <f t="shared" si="217"/>
        <v>1</v>
      </c>
      <c r="AJ147" s="236">
        <f t="shared" si="218"/>
        <v>0</v>
      </c>
      <c r="AK147" s="249">
        <f t="shared" si="209"/>
        <v>0</v>
      </c>
      <c r="AL147" s="236">
        <f t="shared" si="238"/>
        <v>0</v>
      </c>
      <c r="AM147" s="249">
        <f t="shared" si="210"/>
        <v>0</v>
      </c>
      <c r="AN147" s="249">
        <f t="shared" si="219"/>
        <v>0</v>
      </c>
      <c r="AO147" s="249">
        <f t="shared" si="220"/>
        <v>0</v>
      </c>
      <c r="AP147" s="249">
        <f t="shared" si="221"/>
        <v>0</v>
      </c>
      <c r="AQ147" s="251">
        <f t="shared" si="222"/>
        <v>0</v>
      </c>
      <c r="AR147" s="243">
        <f t="shared" si="211"/>
        <v>0</v>
      </c>
      <c r="AS147" s="243">
        <f t="shared" si="202"/>
        <v>0</v>
      </c>
      <c r="AT147" s="249">
        <f t="shared" si="223"/>
        <v>0</v>
      </c>
      <c r="AU147" s="249">
        <f t="shared" si="212"/>
        <v>0</v>
      </c>
      <c r="AV147" s="44">
        <f t="shared" si="239"/>
        <v>1</v>
      </c>
      <c r="AW147" s="44">
        <f t="shared" si="240"/>
        <v>0</v>
      </c>
      <c r="AX147" s="249" t="e">
        <f t="shared" si="213"/>
        <v>#VALUE!</v>
      </c>
      <c r="AY147" s="249" t="e">
        <f t="shared" si="241"/>
        <v>#VALUE!</v>
      </c>
      <c r="AZ147" s="243" t="e">
        <f t="shared" si="242"/>
        <v>#VALUE!</v>
      </c>
      <c r="BA147" s="253">
        <f t="shared" si="243"/>
        <v>0</v>
      </c>
      <c r="BB147" s="253">
        <f t="shared" si="244"/>
        <v>0</v>
      </c>
      <c r="BC147" s="226">
        <f t="shared" si="245"/>
        <v>0</v>
      </c>
      <c r="BD147" s="249" t="b">
        <f t="shared" si="246"/>
        <v>0</v>
      </c>
      <c r="BE147" s="249">
        <f t="shared" si="203"/>
        <v>0</v>
      </c>
      <c r="BF147" s="236">
        <f t="shared" si="204"/>
        <v>0</v>
      </c>
      <c r="BG147" s="80"/>
      <c r="BH147" s="80"/>
      <c r="BI147" s="80"/>
      <c r="BN147" s="82"/>
      <c r="BO147" s="82"/>
      <c r="BP147" s="82"/>
      <c r="BQ147" s="82"/>
      <c r="BR147" s="82"/>
      <c r="BS147" s="82"/>
      <c r="BU147" s="131"/>
      <c r="BV147" s="131"/>
    </row>
    <row r="148" spans="1:74" ht="12.75" customHeight="1">
      <c r="A148" s="56"/>
      <c r="B148" s="93"/>
      <c r="C148" s="40" t="str">
        <f t="shared" si="205"/>
        <v/>
      </c>
      <c r="D148" s="55" t="str">
        <f t="shared" si="249"/>
        <v/>
      </c>
      <c r="E148" s="102" t="str">
        <f t="shared" si="247"/>
        <v/>
      </c>
      <c r="F148" s="103" t="str">
        <f t="shared" si="214"/>
        <v/>
      </c>
      <c r="G148" s="102" t="str">
        <f t="shared" si="248"/>
        <v/>
      </c>
      <c r="H148" s="189" t="str">
        <f t="shared" si="215"/>
        <v/>
      </c>
      <c r="I148" s="190"/>
      <c r="J148" s="104"/>
      <c r="K148" s="104"/>
      <c r="L148" s="105" t="str">
        <f t="shared" si="206"/>
        <v/>
      </c>
      <c r="M148" s="104"/>
      <c r="N148" s="104"/>
      <c r="O148" s="107" t="str">
        <f t="shared" si="207"/>
        <v/>
      </c>
      <c r="P148" s="53"/>
      <c r="Q148" s="254"/>
      <c r="R148" s="238">
        <f t="shared" si="224"/>
        <v>0</v>
      </c>
      <c r="S148" s="44">
        <f t="shared" si="225"/>
        <v>0</v>
      </c>
      <c r="T148" s="44">
        <f t="shared" si="226"/>
        <v>1900</v>
      </c>
      <c r="U148" s="44">
        <f t="shared" si="227"/>
        <v>0</v>
      </c>
      <c r="V148" s="44">
        <f t="shared" si="228"/>
        <v>0</v>
      </c>
      <c r="W148" s="44">
        <f t="shared" si="208"/>
        <v>0</v>
      </c>
      <c r="X148" s="236">
        <f t="shared" si="229"/>
        <v>1</v>
      </c>
      <c r="Y148" s="236">
        <f t="shared" si="230"/>
        <v>0</v>
      </c>
      <c r="Z148" s="236">
        <f t="shared" si="231"/>
        <v>0</v>
      </c>
      <c r="AA148" s="236">
        <f t="shared" si="232"/>
        <v>0</v>
      </c>
      <c r="AB148" s="236">
        <f t="shared" si="233"/>
        <v>0</v>
      </c>
      <c r="AC148" s="251">
        <f>PMT(U148/R24*(AB148),1,-AQ147,AQ147)</f>
        <v>0</v>
      </c>
      <c r="AD148" s="251">
        <f t="shared" si="234"/>
        <v>0</v>
      </c>
      <c r="AE148" s="251">
        <f t="shared" si="235"/>
        <v>0</v>
      </c>
      <c r="AF148" s="251">
        <f t="shared" si="236"/>
        <v>0</v>
      </c>
      <c r="AG148" s="251">
        <f t="shared" si="237"/>
        <v>0</v>
      </c>
      <c r="AH148" s="252">
        <f t="shared" si="216"/>
        <v>0</v>
      </c>
      <c r="AI148" s="252">
        <f t="shared" si="217"/>
        <v>1</v>
      </c>
      <c r="AJ148" s="236">
        <f t="shared" si="218"/>
        <v>0</v>
      </c>
      <c r="AK148" s="249">
        <f t="shared" si="209"/>
        <v>0</v>
      </c>
      <c r="AL148" s="236">
        <f t="shared" si="238"/>
        <v>0</v>
      </c>
      <c r="AM148" s="249">
        <f t="shared" si="210"/>
        <v>0</v>
      </c>
      <c r="AN148" s="249">
        <f t="shared" si="219"/>
        <v>0</v>
      </c>
      <c r="AO148" s="249">
        <f t="shared" si="220"/>
        <v>0</v>
      </c>
      <c r="AP148" s="249">
        <f t="shared" si="221"/>
        <v>0</v>
      </c>
      <c r="AQ148" s="251">
        <f t="shared" si="222"/>
        <v>0</v>
      </c>
      <c r="AR148" s="243">
        <f t="shared" si="211"/>
        <v>0</v>
      </c>
      <c r="AS148" s="243">
        <f t="shared" si="202"/>
        <v>0</v>
      </c>
      <c r="AT148" s="249">
        <f t="shared" si="223"/>
        <v>0</v>
      </c>
      <c r="AU148" s="249">
        <f t="shared" si="212"/>
        <v>0</v>
      </c>
      <c r="AV148" s="44">
        <f t="shared" si="239"/>
        <v>1</v>
      </c>
      <c r="AW148" s="44">
        <f t="shared" si="240"/>
        <v>0</v>
      </c>
      <c r="AX148" s="249" t="e">
        <f t="shared" si="213"/>
        <v>#VALUE!</v>
      </c>
      <c r="AY148" s="249" t="e">
        <f t="shared" si="241"/>
        <v>#VALUE!</v>
      </c>
      <c r="AZ148" s="243" t="e">
        <f t="shared" si="242"/>
        <v>#VALUE!</v>
      </c>
      <c r="BA148" s="253">
        <f t="shared" si="243"/>
        <v>0</v>
      </c>
      <c r="BB148" s="253">
        <f t="shared" si="244"/>
        <v>0</v>
      </c>
      <c r="BC148" s="226">
        <f t="shared" si="245"/>
        <v>0</v>
      </c>
      <c r="BD148" s="249" t="b">
        <f t="shared" si="246"/>
        <v>0</v>
      </c>
      <c r="BE148" s="249">
        <f t="shared" si="203"/>
        <v>0</v>
      </c>
      <c r="BF148" s="236">
        <f t="shared" si="204"/>
        <v>0</v>
      </c>
      <c r="BG148" s="80"/>
      <c r="BH148" s="80"/>
      <c r="BI148" s="80"/>
      <c r="BN148" s="82"/>
      <c r="BO148" s="82"/>
      <c r="BP148" s="82"/>
      <c r="BQ148" s="82"/>
      <c r="BR148" s="82"/>
      <c r="BS148" s="82"/>
      <c r="BU148" s="131"/>
      <c r="BV148" s="131"/>
    </row>
    <row r="149" spans="1:74" ht="12.75" customHeight="1">
      <c r="A149" s="56"/>
      <c r="B149" s="93"/>
      <c r="C149" s="40" t="str">
        <f t="shared" si="205"/>
        <v/>
      </c>
      <c r="D149" s="55" t="str">
        <f t="shared" si="249"/>
        <v/>
      </c>
      <c r="E149" s="102" t="str">
        <f t="shared" si="247"/>
        <v/>
      </c>
      <c r="F149" s="103" t="str">
        <f t="shared" si="214"/>
        <v/>
      </c>
      <c r="G149" s="102" t="str">
        <f t="shared" si="248"/>
        <v/>
      </c>
      <c r="H149" s="189" t="str">
        <f t="shared" si="215"/>
        <v/>
      </c>
      <c r="I149" s="190"/>
      <c r="J149" s="104"/>
      <c r="K149" s="104"/>
      <c r="L149" s="105" t="str">
        <f t="shared" si="206"/>
        <v/>
      </c>
      <c r="M149" s="104"/>
      <c r="N149" s="104"/>
      <c r="O149" s="107" t="str">
        <f t="shared" si="207"/>
        <v/>
      </c>
      <c r="P149" s="53"/>
      <c r="Q149" s="254"/>
      <c r="R149" s="238">
        <f t="shared" si="224"/>
        <v>0</v>
      </c>
      <c r="S149" s="44">
        <f t="shared" si="225"/>
        <v>0</v>
      </c>
      <c r="T149" s="44">
        <f t="shared" si="226"/>
        <v>1900</v>
      </c>
      <c r="U149" s="44">
        <f t="shared" si="227"/>
        <v>0</v>
      </c>
      <c r="V149" s="44">
        <f t="shared" si="228"/>
        <v>0</v>
      </c>
      <c r="W149" s="44">
        <f t="shared" si="208"/>
        <v>0</v>
      </c>
      <c r="X149" s="236">
        <f t="shared" si="229"/>
        <v>1</v>
      </c>
      <c r="Y149" s="236">
        <f t="shared" si="230"/>
        <v>0</v>
      </c>
      <c r="Z149" s="236">
        <f t="shared" si="231"/>
        <v>0</v>
      </c>
      <c r="AA149" s="236">
        <f t="shared" si="232"/>
        <v>0</v>
      </c>
      <c r="AB149" s="236">
        <f t="shared" si="233"/>
        <v>0</v>
      </c>
      <c r="AC149" s="251">
        <f>PMT(U149/R24*(AB149),1,-AQ148,AQ148)</f>
        <v>0</v>
      </c>
      <c r="AD149" s="251">
        <f t="shared" si="234"/>
        <v>0</v>
      </c>
      <c r="AE149" s="251">
        <f t="shared" si="235"/>
        <v>0</v>
      </c>
      <c r="AF149" s="251">
        <f t="shared" si="236"/>
        <v>0</v>
      </c>
      <c r="AG149" s="251">
        <f t="shared" si="237"/>
        <v>0</v>
      </c>
      <c r="AH149" s="252">
        <f t="shared" si="216"/>
        <v>0</v>
      </c>
      <c r="AI149" s="252">
        <f t="shared" si="217"/>
        <v>1</v>
      </c>
      <c r="AJ149" s="236">
        <f t="shared" si="218"/>
        <v>0</v>
      </c>
      <c r="AK149" s="249">
        <f t="shared" si="209"/>
        <v>0</v>
      </c>
      <c r="AL149" s="236">
        <f t="shared" si="238"/>
        <v>0</v>
      </c>
      <c r="AM149" s="249">
        <f t="shared" si="210"/>
        <v>0</v>
      </c>
      <c r="AN149" s="249">
        <f t="shared" si="219"/>
        <v>0</v>
      </c>
      <c r="AO149" s="249">
        <f t="shared" si="220"/>
        <v>0</v>
      </c>
      <c r="AP149" s="249">
        <f t="shared" si="221"/>
        <v>0</v>
      </c>
      <c r="AQ149" s="251">
        <f t="shared" si="222"/>
        <v>0</v>
      </c>
      <c r="AR149" s="243">
        <f t="shared" si="211"/>
        <v>0</v>
      </c>
      <c r="AS149" s="243">
        <f t="shared" si="202"/>
        <v>0</v>
      </c>
      <c r="AT149" s="249">
        <f t="shared" si="223"/>
        <v>0</v>
      </c>
      <c r="AU149" s="249">
        <f t="shared" si="212"/>
        <v>0</v>
      </c>
      <c r="AV149" s="44">
        <f t="shared" si="239"/>
        <v>1</v>
      </c>
      <c r="AW149" s="44">
        <f t="shared" si="240"/>
        <v>0</v>
      </c>
      <c r="AX149" s="249" t="e">
        <f t="shared" si="213"/>
        <v>#VALUE!</v>
      </c>
      <c r="AY149" s="249" t="e">
        <f t="shared" si="241"/>
        <v>#VALUE!</v>
      </c>
      <c r="AZ149" s="243" t="e">
        <f t="shared" si="242"/>
        <v>#VALUE!</v>
      </c>
      <c r="BA149" s="253">
        <f t="shared" si="243"/>
        <v>0</v>
      </c>
      <c r="BB149" s="253">
        <f t="shared" si="244"/>
        <v>0</v>
      </c>
      <c r="BC149" s="226">
        <f t="shared" si="245"/>
        <v>0</v>
      </c>
      <c r="BD149" s="249" t="b">
        <f t="shared" si="246"/>
        <v>0</v>
      </c>
      <c r="BE149" s="249">
        <f t="shared" si="203"/>
        <v>0</v>
      </c>
      <c r="BF149" s="236">
        <f t="shared" si="204"/>
        <v>0</v>
      </c>
      <c r="BG149" s="80"/>
      <c r="BH149" s="80"/>
      <c r="BI149" s="80"/>
      <c r="BN149" s="82"/>
      <c r="BO149" s="82"/>
      <c r="BP149" s="82"/>
      <c r="BQ149" s="82"/>
      <c r="BR149" s="82"/>
      <c r="BS149" s="82"/>
      <c r="BU149" s="131"/>
      <c r="BV149" s="131"/>
    </row>
    <row r="150" spans="1:74" ht="12.75" customHeight="1">
      <c r="A150" s="56"/>
      <c r="B150" s="93"/>
      <c r="C150" s="40" t="str">
        <f t="shared" si="205"/>
        <v/>
      </c>
      <c r="D150" s="55" t="str">
        <f t="shared" si="249"/>
        <v/>
      </c>
      <c r="E150" s="102" t="str">
        <f t="shared" si="247"/>
        <v/>
      </c>
      <c r="F150" s="103" t="str">
        <f t="shared" si="214"/>
        <v/>
      </c>
      <c r="G150" s="102" t="str">
        <f t="shared" si="248"/>
        <v/>
      </c>
      <c r="H150" s="189" t="str">
        <f t="shared" si="215"/>
        <v/>
      </c>
      <c r="I150" s="190"/>
      <c r="J150" s="104"/>
      <c r="K150" s="104"/>
      <c r="L150" s="105" t="str">
        <f t="shared" si="206"/>
        <v/>
      </c>
      <c r="M150" s="104"/>
      <c r="N150" s="104"/>
      <c r="O150" s="107" t="str">
        <f t="shared" si="207"/>
        <v/>
      </c>
      <c r="P150" s="53"/>
      <c r="Q150" s="254"/>
      <c r="R150" s="238">
        <f t="shared" si="224"/>
        <v>0</v>
      </c>
      <c r="S150" s="44">
        <f t="shared" si="225"/>
        <v>0</v>
      </c>
      <c r="T150" s="44">
        <f t="shared" si="226"/>
        <v>1900</v>
      </c>
      <c r="U150" s="44">
        <f t="shared" si="227"/>
        <v>0</v>
      </c>
      <c r="V150" s="44">
        <f t="shared" si="228"/>
        <v>0</v>
      </c>
      <c r="W150" s="44">
        <f t="shared" si="208"/>
        <v>0</v>
      </c>
      <c r="X150" s="236">
        <f t="shared" si="229"/>
        <v>1</v>
      </c>
      <c r="Y150" s="236">
        <f t="shared" si="230"/>
        <v>0</v>
      </c>
      <c r="Z150" s="236">
        <f t="shared" si="231"/>
        <v>0</v>
      </c>
      <c r="AA150" s="236">
        <f t="shared" si="232"/>
        <v>0</v>
      </c>
      <c r="AB150" s="236">
        <f t="shared" si="233"/>
        <v>0</v>
      </c>
      <c r="AC150" s="251">
        <f>PMT(U150/R24*(AB150),1,-AQ149,AQ149)</f>
        <v>0</v>
      </c>
      <c r="AD150" s="251">
        <f t="shared" si="234"/>
        <v>0</v>
      </c>
      <c r="AE150" s="251">
        <f t="shared" si="235"/>
        <v>0</v>
      </c>
      <c r="AF150" s="251">
        <f t="shared" si="236"/>
        <v>0</v>
      </c>
      <c r="AG150" s="251">
        <f t="shared" si="237"/>
        <v>0</v>
      </c>
      <c r="AH150" s="252">
        <f t="shared" si="216"/>
        <v>0</v>
      </c>
      <c r="AI150" s="252">
        <f t="shared" si="217"/>
        <v>1</v>
      </c>
      <c r="AJ150" s="236">
        <f t="shared" si="218"/>
        <v>0</v>
      </c>
      <c r="AK150" s="249">
        <f t="shared" si="209"/>
        <v>0</v>
      </c>
      <c r="AL150" s="236">
        <f t="shared" si="238"/>
        <v>0</v>
      </c>
      <c r="AM150" s="249">
        <f t="shared" si="210"/>
        <v>0</v>
      </c>
      <c r="AN150" s="249">
        <f t="shared" si="219"/>
        <v>0</v>
      </c>
      <c r="AO150" s="249">
        <f t="shared" si="220"/>
        <v>0</v>
      </c>
      <c r="AP150" s="249">
        <f t="shared" si="221"/>
        <v>0</v>
      </c>
      <c r="AQ150" s="251">
        <f t="shared" si="222"/>
        <v>0</v>
      </c>
      <c r="AR150" s="243">
        <f t="shared" si="211"/>
        <v>0</v>
      </c>
      <c r="AS150" s="243">
        <f t="shared" si="202"/>
        <v>0</v>
      </c>
      <c r="AT150" s="249">
        <f t="shared" si="223"/>
        <v>0</v>
      </c>
      <c r="AU150" s="249">
        <f t="shared" si="212"/>
        <v>0</v>
      </c>
      <c r="AV150" s="44">
        <f t="shared" si="239"/>
        <v>1</v>
      </c>
      <c r="AW150" s="44">
        <f t="shared" si="240"/>
        <v>0</v>
      </c>
      <c r="AX150" s="249" t="e">
        <f t="shared" si="213"/>
        <v>#VALUE!</v>
      </c>
      <c r="AY150" s="249" t="e">
        <f t="shared" si="241"/>
        <v>#VALUE!</v>
      </c>
      <c r="AZ150" s="243" t="e">
        <f t="shared" si="242"/>
        <v>#VALUE!</v>
      </c>
      <c r="BA150" s="253">
        <f t="shared" si="243"/>
        <v>0</v>
      </c>
      <c r="BB150" s="253">
        <f t="shared" si="244"/>
        <v>0</v>
      </c>
      <c r="BC150" s="226">
        <f t="shared" si="245"/>
        <v>0</v>
      </c>
      <c r="BD150" s="249" t="b">
        <f t="shared" si="246"/>
        <v>0</v>
      </c>
      <c r="BE150" s="249">
        <f t="shared" si="203"/>
        <v>0</v>
      </c>
      <c r="BF150" s="236">
        <f t="shared" si="204"/>
        <v>0</v>
      </c>
      <c r="BG150" s="80"/>
      <c r="BH150" s="80"/>
      <c r="BI150" s="80"/>
      <c r="BN150" s="82"/>
      <c r="BO150" s="82"/>
      <c r="BP150" s="82"/>
      <c r="BQ150" s="82"/>
      <c r="BR150" s="82"/>
      <c r="BS150" s="82"/>
      <c r="BU150" s="131"/>
      <c r="BV150" s="131"/>
    </row>
    <row r="151" spans="1:74" ht="12.75" customHeight="1">
      <c r="A151" s="56"/>
      <c r="B151" s="93"/>
      <c r="C151" s="40" t="str">
        <f t="shared" si="205"/>
        <v/>
      </c>
      <c r="D151" s="55" t="str">
        <f t="shared" si="249"/>
        <v/>
      </c>
      <c r="E151" s="102" t="str">
        <f t="shared" si="247"/>
        <v/>
      </c>
      <c r="F151" s="103" t="str">
        <f t="shared" si="214"/>
        <v/>
      </c>
      <c r="G151" s="102" t="str">
        <f t="shared" si="248"/>
        <v/>
      </c>
      <c r="H151" s="189" t="str">
        <f t="shared" si="215"/>
        <v/>
      </c>
      <c r="I151" s="190"/>
      <c r="J151" s="104"/>
      <c r="K151" s="104"/>
      <c r="L151" s="105" t="str">
        <f t="shared" si="206"/>
        <v/>
      </c>
      <c r="M151" s="104"/>
      <c r="N151" s="104"/>
      <c r="O151" s="107" t="str">
        <f t="shared" si="207"/>
        <v/>
      </c>
      <c r="P151" s="53"/>
      <c r="Q151" s="254"/>
      <c r="R151" s="238">
        <f t="shared" si="224"/>
        <v>0</v>
      </c>
      <c r="S151" s="44">
        <f t="shared" si="225"/>
        <v>0</v>
      </c>
      <c r="T151" s="44">
        <f t="shared" si="226"/>
        <v>1900</v>
      </c>
      <c r="U151" s="44">
        <f t="shared" si="227"/>
        <v>0</v>
      </c>
      <c r="V151" s="44">
        <f t="shared" si="228"/>
        <v>0</v>
      </c>
      <c r="W151" s="44">
        <f t="shared" si="208"/>
        <v>0</v>
      </c>
      <c r="X151" s="236">
        <f t="shared" si="229"/>
        <v>1</v>
      </c>
      <c r="Y151" s="236">
        <f t="shared" si="230"/>
        <v>0</v>
      </c>
      <c r="Z151" s="236">
        <f t="shared" si="231"/>
        <v>0</v>
      </c>
      <c r="AA151" s="236">
        <f t="shared" si="232"/>
        <v>0</v>
      </c>
      <c r="AB151" s="236">
        <f t="shared" si="233"/>
        <v>0</v>
      </c>
      <c r="AC151" s="251">
        <f>PMT(U151/R24*(AB151),1,-AQ150,AQ150)</f>
        <v>0</v>
      </c>
      <c r="AD151" s="251">
        <f t="shared" si="234"/>
        <v>0</v>
      </c>
      <c r="AE151" s="251">
        <f t="shared" si="235"/>
        <v>0</v>
      </c>
      <c r="AF151" s="251">
        <f t="shared" si="236"/>
        <v>0</v>
      </c>
      <c r="AG151" s="251">
        <f t="shared" si="237"/>
        <v>0</v>
      </c>
      <c r="AH151" s="252">
        <f t="shared" si="216"/>
        <v>0</v>
      </c>
      <c r="AI151" s="252">
        <f t="shared" si="217"/>
        <v>1</v>
      </c>
      <c r="AJ151" s="236">
        <f t="shared" si="218"/>
        <v>0</v>
      </c>
      <c r="AK151" s="249">
        <f t="shared" si="209"/>
        <v>0</v>
      </c>
      <c r="AL151" s="236">
        <f t="shared" si="238"/>
        <v>0</v>
      </c>
      <c r="AM151" s="249">
        <f t="shared" si="210"/>
        <v>0</v>
      </c>
      <c r="AN151" s="249">
        <f t="shared" si="219"/>
        <v>0</v>
      </c>
      <c r="AO151" s="249">
        <f t="shared" si="220"/>
        <v>0</v>
      </c>
      <c r="AP151" s="249">
        <f t="shared" si="221"/>
        <v>0</v>
      </c>
      <c r="AQ151" s="251">
        <f t="shared" si="222"/>
        <v>0</v>
      </c>
      <c r="AR151" s="243">
        <f t="shared" si="211"/>
        <v>0</v>
      </c>
      <c r="AS151" s="243">
        <f t="shared" si="202"/>
        <v>0</v>
      </c>
      <c r="AT151" s="249">
        <f t="shared" si="223"/>
        <v>0</v>
      </c>
      <c r="AU151" s="249">
        <f t="shared" si="212"/>
        <v>0</v>
      </c>
      <c r="AV151" s="44">
        <f t="shared" si="239"/>
        <v>1</v>
      </c>
      <c r="AW151" s="44">
        <f t="shared" si="240"/>
        <v>0</v>
      </c>
      <c r="AX151" s="249" t="e">
        <f t="shared" si="213"/>
        <v>#VALUE!</v>
      </c>
      <c r="AY151" s="249" t="e">
        <f t="shared" si="241"/>
        <v>#VALUE!</v>
      </c>
      <c r="AZ151" s="243" t="e">
        <f t="shared" si="242"/>
        <v>#VALUE!</v>
      </c>
      <c r="BA151" s="253">
        <f t="shared" si="243"/>
        <v>0</v>
      </c>
      <c r="BB151" s="253">
        <f t="shared" si="244"/>
        <v>0</v>
      </c>
      <c r="BC151" s="226">
        <f t="shared" si="245"/>
        <v>0</v>
      </c>
      <c r="BD151" s="249" t="b">
        <f t="shared" si="246"/>
        <v>0</v>
      </c>
      <c r="BE151" s="249">
        <f t="shared" si="203"/>
        <v>0</v>
      </c>
      <c r="BF151" s="236">
        <f t="shared" si="204"/>
        <v>0</v>
      </c>
      <c r="BG151" s="80"/>
      <c r="BH151" s="80"/>
      <c r="BI151" s="80"/>
      <c r="BN151" s="82"/>
      <c r="BO151" s="82"/>
      <c r="BP151" s="82"/>
      <c r="BQ151" s="82"/>
      <c r="BR151" s="82"/>
      <c r="BS151" s="82"/>
      <c r="BU151" s="131"/>
      <c r="BV151" s="131"/>
    </row>
    <row r="152" spans="1:74" ht="12.75" customHeight="1">
      <c r="A152" s="56"/>
      <c r="B152" s="93"/>
      <c r="C152" s="40" t="str">
        <f t="shared" si="205"/>
        <v/>
      </c>
      <c r="D152" s="55" t="str">
        <f t="shared" si="249"/>
        <v/>
      </c>
      <c r="E152" s="102" t="str">
        <f t="shared" si="247"/>
        <v/>
      </c>
      <c r="F152" s="103" t="str">
        <f t="shared" si="214"/>
        <v/>
      </c>
      <c r="G152" s="102" t="str">
        <f t="shared" si="248"/>
        <v/>
      </c>
      <c r="H152" s="189" t="str">
        <f t="shared" si="215"/>
        <v/>
      </c>
      <c r="I152" s="190"/>
      <c r="J152" s="104"/>
      <c r="K152" s="104"/>
      <c r="L152" s="105" t="str">
        <f t="shared" si="206"/>
        <v/>
      </c>
      <c r="M152" s="104"/>
      <c r="N152" s="104"/>
      <c r="O152" s="107" t="str">
        <f t="shared" si="207"/>
        <v/>
      </c>
      <c r="P152" s="53"/>
      <c r="Q152" s="254"/>
      <c r="R152" s="238">
        <f t="shared" si="224"/>
        <v>0</v>
      </c>
      <c r="S152" s="44">
        <f t="shared" si="225"/>
        <v>0</v>
      </c>
      <c r="T152" s="44">
        <f t="shared" si="226"/>
        <v>1900</v>
      </c>
      <c r="U152" s="44">
        <f t="shared" si="227"/>
        <v>0</v>
      </c>
      <c r="V152" s="44">
        <f t="shared" si="228"/>
        <v>0</v>
      </c>
      <c r="W152" s="44">
        <f t="shared" si="208"/>
        <v>0</v>
      </c>
      <c r="X152" s="236">
        <f t="shared" si="229"/>
        <v>1</v>
      </c>
      <c r="Y152" s="236">
        <f t="shared" si="230"/>
        <v>0</v>
      </c>
      <c r="Z152" s="236">
        <f t="shared" si="231"/>
        <v>0</v>
      </c>
      <c r="AA152" s="236">
        <f t="shared" si="232"/>
        <v>0</v>
      </c>
      <c r="AB152" s="236">
        <f t="shared" si="233"/>
        <v>0</v>
      </c>
      <c r="AC152" s="251">
        <f>PMT(U152/R24*(AB152),1,-AQ151,AQ151)</f>
        <v>0</v>
      </c>
      <c r="AD152" s="251">
        <f t="shared" si="234"/>
        <v>0</v>
      </c>
      <c r="AE152" s="251">
        <f t="shared" si="235"/>
        <v>0</v>
      </c>
      <c r="AF152" s="251">
        <f t="shared" si="236"/>
        <v>0</v>
      </c>
      <c r="AG152" s="251">
        <f t="shared" si="237"/>
        <v>0</v>
      </c>
      <c r="AH152" s="252">
        <f t="shared" si="216"/>
        <v>0</v>
      </c>
      <c r="AI152" s="252">
        <f t="shared" si="217"/>
        <v>1</v>
      </c>
      <c r="AJ152" s="236">
        <f t="shared" si="218"/>
        <v>0</v>
      </c>
      <c r="AK152" s="249">
        <f t="shared" si="209"/>
        <v>0</v>
      </c>
      <c r="AL152" s="236">
        <f t="shared" si="238"/>
        <v>0</v>
      </c>
      <c r="AM152" s="249">
        <f t="shared" si="210"/>
        <v>0</v>
      </c>
      <c r="AN152" s="249">
        <f t="shared" si="219"/>
        <v>0</v>
      </c>
      <c r="AO152" s="249">
        <f t="shared" si="220"/>
        <v>0</v>
      </c>
      <c r="AP152" s="249">
        <f t="shared" si="221"/>
        <v>0</v>
      </c>
      <c r="AQ152" s="251">
        <f t="shared" si="222"/>
        <v>0</v>
      </c>
      <c r="AR152" s="243">
        <f t="shared" si="211"/>
        <v>0</v>
      </c>
      <c r="AS152" s="243">
        <f t="shared" si="202"/>
        <v>0</v>
      </c>
      <c r="AT152" s="249">
        <f t="shared" si="223"/>
        <v>0</v>
      </c>
      <c r="AU152" s="249">
        <f t="shared" si="212"/>
        <v>0</v>
      </c>
      <c r="AV152" s="44">
        <f t="shared" si="239"/>
        <v>1</v>
      </c>
      <c r="AW152" s="44">
        <f t="shared" si="240"/>
        <v>0</v>
      </c>
      <c r="AX152" s="249" t="e">
        <f t="shared" si="213"/>
        <v>#VALUE!</v>
      </c>
      <c r="AY152" s="249" t="e">
        <f t="shared" si="241"/>
        <v>#VALUE!</v>
      </c>
      <c r="AZ152" s="243" t="e">
        <f t="shared" si="242"/>
        <v>#VALUE!</v>
      </c>
      <c r="BA152" s="253">
        <f t="shared" si="243"/>
        <v>0</v>
      </c>
      <c r="BB152" s="253">
        <f t="shared" si="244"/>
        <v>0</v>
      </c>
      <c r="BC152" s="226">
        <f t="shared" si="245"/>
        <v>0</v>
      </c>
      <c r="BD152" s="249" t="b">
        <f t="shared" si="246"/>
        <v>0</v>
      </c>
      <c r="BE152" s="249">
        <f t="shared" si="203"/>
        <v>0</v>
      </c>
      <c r="BF152" s="236">
        <f t="shared" si="204"/>
        <v>0</v>
      </c>
      <c r="BG152" s="80"/>
      <c r="BH152" s="80"/>
      <c r="BI152" s="80"/>
      <c r="BN152" s="82"/>
      <c r="BO152" s="82"/>
      <c r="BP152" s="82"/>
      <c r="BQ152" s="82"/>
      <c r="BR152" s="82"/>
      <c r="BS152" s="82"/>
      <c r="BU152" s="131"/>
      <c r="BV152" s="131"/>
    </row>
    <row r="153" spans="1:74" ht="12.75" customHeight="1">
      <c r="A153" s="56"/>
      <c r="B153" s="93"/>
      <c r="C153" s="40" t="str">
        <f t="shared" si="205"/>
        <v/>
      </c>
      <c r="D153" s="55" t="str">
        <f t="shared" si="249"/>
        <v/>
      </c>
      <c r="E153" s="102" t="str">
        <f t="shared" si="247"/>
        <v/>
      </c>
      <c r="F153" s="103" t="str">
        <f t="shared" si="214"/>
        <v/>
      </c>
      <c r="G153" s="102" t="str">
        <f t="shared" si="248"/>
        <v/>
      </c>
      <c r="H153" s="189" t="str">
        <f t="shared" si="215"/>
        <v/>
      </c>
      <c r="I153" s="190"/>
      <c r="J153" s="104"/>
      <c r="K153" s="104"/>
      <c r="L153" s="105" t="str">
        <f t="shared" si="206"/>
        <v/>
      </c>
      <c r="M153" s="104"/>
      <c r="N153" s="104"/>
      <c r="O153" s="107" t="str">
        <f t="shared" si="207"/>
        <v/>
      </c>
      <c r="P153" s="53"/>
      <c r="Q153" s="254"/>
      <c r="R153" s="238">
        <f t="shared" si="224"/>
        <v>0</v>
      </c>
      <c r="S153" s="44">
        <f t="shared" si="225"/>
        <v>0</v>
      </c>
      <c r="T153" s="44">
        <f t="shared" si="226"/>
        <v>1900</v>
      </c>
      <c r="U153" s="44">
        <f t="shared" si="227"/>
        <v>0</v>
      </c>
      <c r="V153" s="44">
        <f t="shared" si="228"/>
        <v>0</v>
      </c>
      <c r="W153" s="44">
        <f t="shared" si="208"/>
        <v>0</v>
      </c>
      <c r="X153" s="236">
        <f t="shared" si="229"/>
        <v>1</v>
      </c>
      <c r="Y153" s="236">
        <f t="shared" si="230"/>
        <v>0</v>
      </c>
      <c r="Z153" s="236">
        <f t="shared" si="231"/>
        <v>0</v>
      </c>
      <c r="AA153" s="236">
        <f t="shared" si="232"/>
        <v>0</v>
      </c>
      <c r="AB153" s="236">
        <f t="shared" si="233"/>
        <v>0</v>
      </c>
      <c r="AC153" s="251">
        <f>PMT(U153/R24*(AB153),1,-AQ152,AQ152)</f>
        <v>0</v>
      </c>
      <c r="AD153" s="251">
        <f t="shared" si="234"/>
        <v>0</v>
      </c>
      <c r="AE153" s="251">
        <f t="shared" si="235"/>
        <v>0</v>
      </c>
      <c r="AF153" s="251">
        <f t="shared" si="236"/>
        <v>0</v>
      </c>
      <c r="AG153" s="251">
        <f t="shared" si="237"/>
        <v>0</v>
      </c>
      <c r="AH153" s="252">
        <f t="shared" si="216"/>
        <v>0</v>
      </c>
      <c r="AI153" s="252">
        <f t="shared" si="217"/>
        <v>1</v>
      </c>
      <c r="AJ153" s="236">
        <f t="shared" si="218"/>
        <v>0</v>
      </c>
      <c r="AK153" s="249">
        <f t="shared" si="209"/>
        <v>0</v>
      </c>
      <c r="AL153" s="236">
        <f t="shared" si="238"/>
        <v>0</v>
      </c>
      <c r="AM153" s="249">
        <f t="shared" si="210"/>
        <v>0</v>
      </c>
      <c r="AN153" s="249">
        <f t="shared" si="219"/>
        <v>0</v>
      </c>
      <c r="AO153" s="249">
        <f t="shared" si="220"/>
        <v>0</v>
      </c>
      <c r="AP153" s="249">
        <f t="shared" si="221"/>
        <v>0</v>
      </c>
      <c r="AQ153" s="251">
        <f t="shared" si="222"/>
        <v>0</v>
      </c>
      <c r="AR153" s="243">
        <f t="shared" si="211"/>
        <v>0</v>
      </c>
      <c r="AS153" s="243">
        <f t="shared" si="202"/>
        <v>0</v>
      </c>
      <c r="AT153" s="249">
        <f t="shared" si="223"/>
        <v>0</v>
      </c>
      <c r="AU153" s="249">
        <f t="shared" si="212"/>
        <v>0</v>
      </c>
      <c r="AV153" s="44">
        <f t="shared" si="239"/>
        <v>1</v>
      </c>
      <c r="AW153" s="44">
        <f t="shared" si="240"/>
        <v>0</v>
      </c>
      <c r="AX153" s="249" t="e">
        <f t="shared" si="213"/>
        <v>#VALUE!</v>
      </c>
      <c r="AY153" s="249" t="e">
        <f t="shared" si="241"/>
        <v>#VALUE!</v>
      </c>
      <c r="AZ153" s="243" t="e">
        <f t="shared" si="242"/>
        <v>#VALUE!</v>
      </c>
      <c r="BA153" s="253">
        <f t="shared" si="243"/>
        <v>0</v>
      </c>
      <c r="BB153" s="253">
        <f t="shared" si="244"/>
        <v>0</v>
      </c>
      <c r="BC153" s="226">
        <f t="shared" si="245"/>
        <v>0</v>
      </c>
      <c r="BD153" s="249" t="b">
        <f t="shared" si="246"/>
        <v>0</v>
      </c>
      <c r="BE153" s="249">
        <f t="shared" si="203"/>
        <v>0</v>
      </c>
      <c r="BF153" s="236">
        <f t="shared" si="204"/>
        <v>0</v>
      </c>
      <c r="BG153" s="80"/>
      <c r="BH153" s="80"/>
      <c r="BI153" s="80"/>
      <c r="BN153" s="82"/>
      <c r="BO153" s="82"/>
      <c r="BP153" s="82"/>
      <c r="BQ153" s="82"/>
      <c r="BR153" s="82"/>
      <c r="BS153" s="82"/>
      <c r="BU153" s="131"/>
      <c r="BV153" s="131"/>
    </row>
    <row r="154" spans="1:74" ht="12.75" customHeight="1">
      <c r="A154" s="56"/>
      <c r="B154" s="93"/>
      <c r="C154" s="40" t="str">
        <f t="shared" si="205"/>
        <v/>
      </c>
      <c r="D154" s="55" t="str">
        <f t="shared" si="249"/>
        <v/>
      </c>
      <c r="E154" s="102" t="str">
        <f t="shared" si="247"/>
        <v/>
      </c>
      <c r="F154" s="103" t="str">
        <f t="shared" si="214"/>
        <v/>
      </c>
      <c r="G154" s="102" t="str">
        <f t="shared" si="248"/>
        <v/>
      </c>
      <c r="H154" s="189" t="str">
        <f t="shared" si="215"/>
        <v/>
      </c>
      <c r="I154" s="190"/>
      <c r="J154" s="104"/>
      <c r="K154" s="104"/>
      <c r="L154" s="105" t="str">
        <f t="shared" si="206"/>
        <v/>
      </c>
      <c r="M154" s="104"/>
      <c r="N154" s="104"/>
      <c r="O154" s="107" t="str">
        <f t="shared" si="207"/>
        <v/>
      </c>
      <c r="P154" s="53"/>
      <c r="Q154" s="254"/>
      <c r="R154" s="238">
        <f t="shared" si="224"/>
        <v>0</v>
      </c>
      <c r="S154" s="44">
        <f t="shared" si="225"/>
        <v>0</v>
      </c>
      <c r="T154" s="44">
        <f t="shared" si="226"/>
        <v>1900</v>
      </c>
      <c r="U154" s="44">
        <f t="shared" si="227"/>
        <v>0</v>
      </c>
      <c r="V154" s="44">
        <f t="shared" si="228"/>
        <v>0</v>
      </c>
      <c r="W154" s="44">
        <f t="shared" si="208"/>
        <v>0</v>
      </c>
      <c r="X154" s="236">
        <f t="shared" si="229"/>
        <v>1</v>
      </c>
      <c r="Y154" s="236">
        <f t="shared" si="230"/>
        <v>0</v>
      </c>
      <c r="Z154" s="236">
        <f t="shared" si="231"/>
        <v>0</v>
      </c>
      <c r="AA154" s="236">
        <f t="shared" si="232"/>
        <v>0</v>
      </c>
      <c r="AB154" s="236">
        <f t="shared" si="233"/>
        <v>0</v>
      </c>
      <c r="AC154" s="251">
        <f>PMT(U154/R24*(AB154),1,-AQ153,AQ153)</f>
        <v>0</v>
      </c>
      <c r="AD154" s="251">
        <f t="shared" si="234"/>
        <v>0</v>
      </c>
      <c r="AE154" s="251">
        <f t="shared" si="235"/>
        <v>0</v>
      </c>
      <c r="AF154" s="251">
        <f t="shared" si="236"/>
        <v>0</v>
      </c>
      <c r="AG154" s="251">
        <f t="shared" si="237"/>
        <v>0</v>
      </c>
      <c r="AH154" s="252">
        <f t="shared" si="216"/>
        <v>0</v>
      </c>
      <c r="AI154" s="252">
        <f t="shared" si="217"/>
        <v>1</v>
      </c>
      <c r="AJ154" s="236">
        <f t="shared" si="218"/>
        <v>0</v>
      </c>
      <c r="AK154" s="249">
        <f t="shared" si="209"/>
        <v>0</v>
      </c>
      <c r="AL154" s="236">
        <f t="shared" si="238"/>
        <v>0</v>
      </c>
      <c r="AM154" s="249">
        <f t="shared" si="210"/>
        <v>0</v>
      </c>
      <c r="AN154" s="249">
        <f t="shared" si="219"/>
        <v>0</v>
      </c>
      <c r="AO154" s="249">
        <f t="shared" si="220"/>
        <v>0</v>
      </c>
      <c r="AP154" s="249">
        <f t="shared" si="221"/>
        <v>0</v>
      </c>
      <c r="AQ154" s="251">
        <f t="shared" si="222"/>
        <v>0</v>
      </c>
      <c r="AR154" s="243">
        <f t="shared" si="211"/>
        <v>0</v>
      </c>
      <c r="AS154" s="243">
        <f t="shared" ref="AS154:AS217" si="250">IF(BD154,AR154,0)</f>
        <v>0</v>
      </c>
      <c r="AT154" s="249">
        <f t="shared" si="223"/>
        <v>0</v>
      </c>
      <c r="AU154" s="249">
        <f t="shared" si="212"/>
        <v>0</v>
      </c>
      <c r="AV154" s="44">
        <f t="shared" si="239"/>
        <v>1</v>
      </c>
      <c r="AW154" s="44">
        <f t="shared" si="240"/>
        <v>0</v>
      </c>
      <c r="AX154" s="249" t="e">
        <f t="shared" si="213"/>
        <v>#VALUE!</v>
      </c>
      <c r="AY154" s="249" t="e">
        <f t="shared" si="241"/>
        <v>#VALUE!</v>
      </c>
      <c r="AZ154" s="243" t="e">
        <f t="shared" si="242"/>
        <v>#VALUE!</v>
      </c>
      <c r="BA154" s="253">
        <f t="shared" si="243"/>
        <v>0</v>
      </c>
      <c r="BB154" s="253">
        <f t="shared" si="244"/>
        <v>0</v>
      </c>
      <c r="BC154" s="226">
        <f t="shared" si="245"/>
        <v>0</v>
      </c>
      <c r="BD154" s="249" t="b">
        <f t="shared" si="246"/>
        <v>0</v>
      </c>
      <c r="BE154" s="249">
        <f t="shared" ref="BE154:BE217" si="251">IF(BD154,AQ154,0)</f>
        <v>0</v>
      </c>
      <c r="BF154" s="236">
        <f t="shared" ref="BF154:BF217" si="252">IF(BD154,A154,0)</f>
        <v>0</v>
      </c>
      <c r="BG154" s="80"/>
      <c r="BH154" s="80"/>
      <c r="BI154" s="80"/>
      <c r="BN154" s="82"/>
      <c r="BO154" s="82"/>
      <c r="BP154" s="82"/>
      <c r="BQ154" s="82"/>
      <c r="BR154" s="82"/>
      <c r="BS154" s="82"/>
      <c r="BU154" s="131"/>
      <c r="BV154" s="131"/>
    </row>
    <row r="155" spans="1:74" ht="12.75" customHeight="1">
      <c r="A155" s="56"/>
      <c r="B155" s="93"/>
      <c r="C155" s="40" t="str">
        <f t="shared" ref="C155:C218" si="253">IF(R155=0,"",Y155)</f>
        <v/>
      </c>
      <c r="D155" s="55" t="str">
        <f t="shared" si="249"/>
        <v/>
      </c>
      <c r="E155" s="102" t="str">
        <f t="shared" si="247"/>
        <v/>
      </c>
      <c r="F155" s="103" t="str">
        <f t="shared" si="214"/>
        <v/>
      </c>
      <c r="G155" s="102" t="str">
        <f t="shared" si="248"/>
        <v/>
      </c>
      <c r="H155" s="189" t="str">
        <f t="shared" si="215"/>
        <v/>
      </c>
      <c r="I155" s="190"/>
      <c r="J155" s="104"/>
      <c r="K155" s="104"/>
      <c r="L155" s="105" t="str">
        <f t="shared" ref="L155:L218" si="254">IF(AR155*R155=0,"",AR155)</f>
        <v/>
      </c>
      <c r="M155" s="104"/>
      <c r="N155" s="104"/>
      <c r="O155" s="107" t="str">
        <f t="shared" ref="O155:O218" si="255">IF(AT155*R155=0,"",AT155)</f>
        <v/>
      </c>
      <c r="P155" s="53"/>
      <c r="Q155" s="254"/>
      <c r="R155" s="238">
        <f t="shared" si="224"/>
        <v>0</v>
      </c>
      <c r="S155" s="44">
        <f t="shared" si="225"/>
        <v>0</v>
      </c>
      <c r="T155" s="44">
        <f t="shared" si="226"/>
        <v>1900</v>
      </c>
      <c r="U155" s="44">
        <f t="shared" si="227"/>
        <v>0</v>
      </c>
      <c r="V155" s="44">
        <f t="shared" si="228"/>
        <v>0</v>
      </c>
      <c r="W155" s="44">
        <f t="shared" ref="W155:W218" si="256">IF(B155&lt;&gt;0,V155,0)</f>
        <v>0</v>
      </c>
      <c r="X155" s="236">
        <f t="shared" si="229"/>
        <v>1</v>
      </c>
      <c r="Y155" s="236">
        <f t="shared" si="230"/>
        <v>0</v>
      </c>
      <c r="Z155" s="236">
        <f t="shared" si="231"/>
        <v>0</v>
      </c>
      <c r="AA155" s="236">
        <f t="shared" si="232"/>
        <v>0</v>
      </c>
      <c r="AB155" s="236">
        <f t="shared" si="233"/>
        <v>0</v>
      </c>
      <c r="AC155" s="251">
        <f>PMT(U155/R24*(AB155),1,-AQ154,AQ154)</f>
        <v>0</v>
      </c>
      <c r="AD155" s="251">
        <f t="shared" si="234"/>
        <v>0</v>
      </c>
      <c r="AE155" s="251">
        <f t="shared" si="235"/>
        <v>0</v>
      </c>
      <c r="AF155" s="251">
        <f t="shared" si="236"/>
        <v>0</v>
      </c>
      <c r="AG155" s="251">
        <f t="shared" si="237"/>
        <v>0</v>
      </c>
      <c r="AH155" s="252">
        <f t="shared" si="216"/>
        <v>0</v>
      </c>
      <c r="AI155" s="252">
        <f t="shared" si="217"/>
        <v>1</v>
      </c>
      <c r="AJ155" s="236">
        <f t="shared" si="218"/>
        <v>0</v>
      </c>
      <c r="AK155" s="249">
        <f t="shared" ref="AK155:AK218" si="257">SUM((B155-J155)*-AJ155)</f>
        <v>0</v>
      </c>
      <c r="AL155" s="236">
        <f t="shared" si="238"/>
        <v>0</v>
      </c>
      <c r="AM155" s="249">
        <f t="shared" ref="AM155:AM218" si="258">SUM((B155-J155-N155)*-AL155)</f>
        <v>0</v>
      </c>
      <c r="AN155" s="249">
        <f t="shared" si="219"/>
        <v>0</v>
      </c>
      <c r="AO155" s="249">
        <f t="shared" si="220"/>
        <v>0</v>
      </c>
      <c r="AP155" s="249">
        <f t="shared" si="221"/>
        <v>0</v>
      </c>
      <c r="AQ155" s="251">
        <f t="shared" si="222"/>
        <v>0</v>
      </c>
      <c r="AR155" s="243">
        <f t="shared" ref="AR155:AR218" si="259">IF(A155="",0,AR154+J155-K155)</f>
        <v>0</v>
      </c>
      <c r="AS155" s="243">
        <f t="shared" si="250"/>
        <v>0</v>
      </c>
      <c r="AT155" s="249">
        <f t="shared" si="223"/>
        <v>0</v>
      </c>
      <c r="AU155" s="249">
        <f t="shared" ref="AU155:AU218" si="260">IF(BD155,AT155,0)</f>
        <v>0</v>
      </c>
      <c r="AV155" s="44">
        <f t="shared" si="239"/>
        <v>1</v>
      </c>
      <c r="AW155" s="44">
        <f t="shared" si="240"/>
        <v>0</v>
      </c>
      <c r="AX155" s="249" t="e">
        <f t="shared" ref="AX155:AX218" si="261">SUM((AX154+AF155)*AV155)+(AF155*AW155)</f>
        <v>#VALUE!</v>
      </c>
      <c r="AY155" s="249" t="e">
        <f t="shared" si="241"/>
        <v>#VALUE!</v>
      </c>
      <c r="AZ155" s="243" t="e">
        <f t="shared" si="242"/>
        <v>#VALUE!</v>
      </c>
      <c r="BA155" s="253">
        <f t="shared" si="243"/>
        <v>0</v>
      </c>
      <c r="BB155" s="253">
        <f t="shared" si="244"/>
        <v>0</v>
      </c>
      <c r="BC155" s="226">
        <f t="shared" si="245"/>
        <v>0</v>
      </c>
      <c r="BD155" s="249" t="b">
        <f t="shared" si="246"/>
        <v>0</v>
      </c>
      <c r="BE155" s="249">
        <f t="shared" si="251"/>
        <v>0</v>
      </c>
      <c r="BF155" s="236">
        <f t="shared" si="252"/>
        <v>0</v>
      </c>
      <c r="BG155" s="80"/>
      <c r="BH155" s="80"/>
      <c r="BI155" s="80"/>
      <c r="BN155" s="82"/>
      <c r="BO155" s="82"/>
      <c r="BP155" s="82"/>
      <c r="BQ155" s="82"/>
      <c r="BR155" s="82"/>
      <c r="BS155" s="82"/>
      <c r="BU155" s="131"/>
      <c r="BV155" s="131"/>
    </row>
    <row r="156" spans="1:74" ht="12.75" customHeight="1">
      <c r="A156" s="56"/>
      <c r="B156" s="93"/>
      <c r="C156" s="40" t="str">
        <f t="shared" si="253"/>
        <v/>
      </c>
      <c r="D156" s="55" t="str">
        <f t="shared" si="249"/>
        <v/>
      </c>
      <c r="E156" s="102" t="str">
        <f t="shared" si="247"/>
        <v/>
      </c>
      <c r="F156" s="103" t="str">
        <f t="shared" ref="F156:F219" si="262">IF(BA156+BB156=0,"",(BA156+BB156))</f>
        <v/>
      </c>
      <c r="G156" s="102" t="str">
        <f t="shared" si="248"/>
        <v/>
      </c>
      <c r="H156" s="189" t="str">
        <f t="shared" ref="H156:H219" si="263">IF((W156*R156)+(AH156*R156)=0,"",AQ156)</f>
        <v/>
      </c>
      <c r="I156" s="190"/>
      <c r="J156" s="104"/>
      <c r="K156" s="104"/>
      <c r="L156" s="105" t="str">
        <f t="shared" si="254"/>
        <v/>
      </c>
      <c r="M156" s="104"/>
      <c r="N156" s="104"/>
      <c r="O156" s="107" t="str">
        <f t="shared" si="255"/>
        <v/>
      </c>
      <c r="P156" s="53"/>
      <c r="Q156" s="254"/>
      <c r="R156" s="238">
        <f t="shared" si="224"/>
        <v>0</v>
      </c>
      <c r="S156" s="44">
        <f t="shared" si="225"/>
        <v>0</v>
      </c>
      <c r="T156" s="44">
        <f t="shared" si="226"/>
        <v>1900</v>
      </c>
      <c r="U156" s="44">
        <f t="shared" si="227"/>
        <v>0</v>
      </c>
      <c r="V156" s="44">
        <f t="shared" si="228"/>
        <v>0</v>
      </c>
      <c r="W156" s="44">
        <f t="shared" si="256"/>
        <v>0</v>
      </c>
      <c r="X156" s="236">
        <f t="shared" si="229"/>
        <v>1</v>
      </c>
      <c r="Y156" s="236">
        <f t="shared" si="230"/>
        <v>0</v>
      </c>
      <c r="Z156" s="236">
        <f t="shared" si="231"/>
        <v>0</v>
      </c>
      <c r="AA156" s="236">
        <f t="shared" si="232"/>
        <v>0</v>
      </c>
      <c r="AB156" s="236">
        <f t="shared" si="233"/>
        <v>0</v>
      </c>
      <c r="AC156" s="251">
        <f>PMT(U156/R24*(AB156),1,-AQ155,AQ155)</f>
        <v>0</v>
      </c>
      <c r="AD156" s="251">
        <f t="shared" si="234"/>
        <v>0</v>
      </c>
      <c r="AE156" s="251">
        <f t="shared" si="235"/>
        <v>0</v>
      </c>
      <c r="AF156" s="251">
        <f t="shared" si="236"/>
        <v>0</v>
      </c>
      <c r="AG156" s="251">
        <f t="shared" si="237"/>
        <v>0</v>
      </c>
      <c r="AH156" s="252">
        <f t="shared" si="216"/>
        <v>0</v>
      </c>
      <c r="AI156" s="252">
        <f t="shared" si="217"/>
        <v>1</v>
      </c>
      <c r="AJ156" s="236">
        <f t="shared" si="218"/>
        <v>0</v>
      </c>
      <c r="AK156" s="249">
        <f t="shared" si="257"/>
        <v>0</v>
      </c>
      <c r="AL156" s="236">
        <f t="shared" si="238"/>
        <v>0</v>
      </c>
      <c r="AM156" s="249">
        <f t="shared" si="258"/>
        <v>0</v>
      </c>
      <c r="AN156" s="249">
        <f t="shared" si="219"/>
        <v>0</v>
      </c>
      <c r="AO156" s="249">
        <f t="shared" si="220"/>
        <v>0</v>
      </c>
      <c r="AP156" s="249">
        <f t="shared" si="221"/>
        <v>0</v>
      </c>
      <c r="AQ156" s="251">
        <f t="shared" si="222"/>
        <v>0</v>
      </c>
      <c r="AR156" s="243">
        <f t="shared" si="259"/>
        <v>0</v>
      </c>
      <c r="AS156" s="243">
        <f t="shared" si="250"/>
        <v>0</v>
      </c>
      <c r="AT156" s="249">
        <f t="shared" si="223"/>
        <v>0</v>
      </c>
      <c r="AU156" s="249">
        <f t="shared" si="260"/>
        <v>0</v>
      </c>
      <c r="AV156" s="44">
        <f t="shared" si="239"/>
        <v>1</v>
      </c>
      <c r="AW156" s="44">
        <f t="shared" si="240"/>
        <v>0</v>
      </c>
      <c r="AX156" s="249" t="e">
        <f t="shared" si="261"/>
        <v>#VALUE!</v>
      </c>
      <c r="AY156" s="249" t="e">
        <f t="shared" si="241"/>
        <v>#VALUE!</v>
      </c>
      <c r="AZ156" s="243" t="e">
        <f t="shared" si="242"/>
        <v>#VALUE!</v>
      </c>
      <c r="BA156" s="253">
        <f t="shared" si="243"/>
        <v>0</v>
      </c>
      <c r="BB156" s="253">
        <f t="shared" si="244"/>
        <v>0</v>
      </c>
      <c r="BC156" s="226">
        <f t="shared" si="245"/>
        <v>0</v>
      </c>
      <c r="BD156" s="249" t="b">
        <f t="shared" si="246"/>
        <v>0</v>
      </c>
      <c r="BE156" s="249">
        <f t="shared" si="251"/>
        <v>0</v>
      </c>
      <c r="BF156" s="236">
        <f t="shared" si="252"/>
        <v>0</v>
      </c>
      <c r="BG156" s="80"/>
      <c r="BH156" s="80"/>
      <c r="BI156" s="80"/>
      <c r="BN156" s="82"/>
      <c r="BO156" s="82"/>
      <c r="BP156" s="82"/>
      <c r="BQ156" s="82"/>
      <c r="BR156" s="82"/>
      <c r="BS156" s="82"/>
      <c r="BU156" s="131"/>
      <c r="BV156" s="131"/>
    </row>
    <row r="157" spans="1:74" ht="12.75" customHeight="1">
      <c r="A157" s="56"/>
      <c r="B157" s="93"/>
      <c r="C157" s="40" t="str">
        <f t="shared" si="253"/>
        <v/>
      </c>
      <c r="D157" s="55" t="str">
        <f t="shared" si="249"/>
        <v/>
      </c>
      <c r="E157" s="102" t="str">
        <f t="shared" si="247"/>
        <v/>
      </c>
      <c r="F157" s="103" t="str">
        <f t="shared" si="262"/>
        <v/>
      </c>
      <c r="G157" s="102" t="str">
        <f t="shared" si="248"/>
        <v/>
      </c>
      <c r="H157" s="189" t="str">
        <f t="shared" si="263"/>
        <v/>
      </c>
      <c r="I157" s="190"/>
      <c r="J157" s="104"/>
      <c r="K157" s="104"/>
      <c r="L157" s="105" t="str">
        <f t="shared" si="254"/>
        <v/>
      </c>
      <c r="M157" s="104"/>
      <c r="N157" s="104"/>
      <c r="O157" s="107" t="str">
        <f t="shared" si="255"/>
        <v/>
      </c>
      <c r="P157" s="53"/>
      <c r="Q157" s="254"/>
      <c r="R157" s="238">
        <f t="shared" si="224"/>
        <v>0</v>
      </c>
      <c r="S157" s="44">
        <f t="shared" si="225"/>
        <v>0</v>
      </c>
      <c r="T157" s="44">
        <f t="shared" si="226"/>
        <v>1900</v>
      </c>
      <c r="U157" s="44">
        <f t="shared" si="227"/>
        <v>0</v>
      </c>
      <c r="V157" s="44">
        <f t="shared" si="228"/>
        <v>0</v>
      </c>
      <c r="W157" s="44">
        <f t="shared" si="256"/>
        <v>0</v>
      </c>
      <c r="X157" s="236">
        <f t="shared" si="229"/>
        <v>1</v>
      </c>
      <c r="Y157" s="236">
        <f t="shared" si="230"/>
        <v>0</v>
      </c>
      <c r="Z157" s="236">
        <f t="shared" si="231"/>
        <v>0</v>
      </c>
      <c r="AA157" s="236">
        <f t="shared" si="232"/>
        <v>0</v>
      </c>
      <c r="AB157" s="236">
        <f t="shared" si="233"/>
        <v>0</v>
      </c>
      <c r="AC157" s="251">
        <f>PMT(U157/R24*(AB157),1,-AQ156,AQ156)</f>
        <v>0</v>
      </c>
      <c r="AD157" s="251">
        <f t="shared" si="234"/>
        <v>0</v>
      </c>
      <c r="AE157" s="251">
        <f t="shared" si="235"/>
        <v>0</v>
      </c>
      <c r="AF157" s="251">
        <f t="shared" si="236"/>
        <v>0</v>
      </c>
      <c r="AG157" s="251">
        <f t="shared" si="237"/>
        <v>0</v>
      </c>
      <c r="AH157" s="252">
        <f t="shared" si="216"/>
        <v>0</v>
      </c>
      <c r="AI157" s="252">
        <f t="shared" si="217"/>
        <v>1</v>
      </c>
      <c r="AJ157" s="236">
        <f t="shared" si="218"/>
        <v>0</v>
      </c>
      <c r="AK157" s="249">
        <f t="shared" si="257"/>
        <v>0</v>
      </c>
      <c r="AL157" s="236">
        <f t="shared" si="238"/>
        <v>0</v>
      </c>
      <c r="AM157" s="249">
        <f t="shared" si="258"/>
        <v>0</v>
      </c>
      <c r="AN157" s="249">
        <f t="shared" si="219"/>
        <v>0</v>
      </c>
      <c r="AO157" s="249">
        <f t="shared" si="220"/>
        <v>0</v>
      </c>
      <c r="AP157" s="249">
        <f t="shared" si="221"/>
        <v>0</v>
      </c>
      <c r="AQ157" s="251">
        <f t="shared" si="222"/>
        <v>0</v>
      </c>
      <c r="AR157" s="243">
        <f t="shared" si="259"/>
        <v>0</v>
      </c>
      <c r="AS157" s="243">
        <f t="shared" si="250"/>
        <v>0</v>
      </c>
      <c r="AT157" s="249">
        <f t="shared" si="223"/>
        <v>0</v>
      </c>
      <c r="AU157" s="249">
        <f t="shared" si="260"/>
        <v>0</v>
      </c>
      <c r="AV157" s="44">
        <f t="shared" si="239"/>
        <v>1</v>
      </c>
      <c r="AW157" s="44">
        <f t="shared" si="240"/>
        <v>0</v>
      </c>
      <c r="AX157" s="249" t="e">
        <f t="shared" si="261"/>
        <v>#VALUE!</v>
      </c>
      <c r="AY157" s="249" t="e">
        <f t="shared" si="241"/>
        <v>#VALUE!</v>
      </c>
      <c r="AZ157" s="243" t="e">
        <f t="shared" si="242"/>
        <v>#VALUE!</v>
      </c>
      <c r="BA157" s="253">
        <f t="shared" si="243"/>
        <v>0</v>
      </c>
      <c r="BB157" s="253">
        <f t="shared" si="244"/>
        <v>0</v>
      </c>
      <c r="BC157" s="226">
        <f t="shared" si="245"/>
        <v>0</v>
      </c>
      <c r="BD157" s="249" t="b">
        <f t="shared" si="246"/>
        <v>0</v>
      </c>
      <c r="BE157" s="249">
        <f t="shared" si="251"/>
        <v>0</v>
      </c>
      <c r="BF157" s="236">
        <f t="shared" si="252"/>
        <v>0</v>
      </c>
      <c r="BG157" s="80"/>
      <c r="BH157" s="80"/>
      <c r="BI157" s="80"/>
      <c r="BN157" s="82"/>
      <c r="BO157" s="82"/>
      <c r="BP157" s="82"/>
      <c r="BQ157" s="82"/>
      <c r="BR157" s="82"/>
      <c r="BS157" s="82"/>
      <c r="BU157" s="131"/>
      <c r="BV157" s="131"/>
    </row>
    <row r="158" spans="1:74" ht="12.75" customHeight="1">
      <c r="A158" s="56"/>
      <c r="B158" s="93"/>
      <c r="C158" s="40" t="str">
        <f t="shared" si="253"/>
        <v/>
      </c>
      <c r="D158" s="55" t="str">
        <f t="shared" si="249"/>
        <v/>
      </c>
      <c r="E158" s="102" t="str">
        <f t="shared" si="247"/>
        <v/>
      </c>
      <c r="F158" s="103" t="str">
        <f t="shared" si="262"/>
        <v/>
      </c>
      <c r="G158" s="102" t="str">
        <f t="shared" si="248"/>
        <v/>
      </c>
      <c r="H158" s="189" t="str">
        <f t="shared" si="263"/>
        <v/>
      </c>
      <c r="I158" s="190"/>
      <c r="J158" s="104"/>
      <c r="K158" s="104"/>
      <c r="L158" s="105" t="str">
        <f t="shared" si="254"/>
        <v/>
      </c>
      <c r="M158" s="104"/>
      <c r="N158" s="104"/>
      <c r="O158" s="107" t="str">
        <f t="shared" si="255"/>
        <v/>
      </c>
      <c r="P158" s="53"/>
      <c r="Q158" s="254"/>
      <c r="R158" s="238">
        <f t="shared" si="224"/>
        <v>0</v>
      </c>
      <c r="S158" s="44">
        <f t="shared" si="225"/>
        <v>0</v>
      </c>
      <c r="T158" s="44">
        <f t="shared" si="226"/>
        <v>1900</v>
      </c>
      <c r="U158" s="44">
        <f t="shared" si="227"/>
        <v>0</v>
      </c>
      <c r="V158" s="44">
        <f t="shared" si="228"/>
        <v>0</v>
      </c>
      <c r="W158" s="44">
        <f t="shared" si="256"/>
        <v>0</v>
      </c>
      <c r="X158" s="236">
        <f t="shared" si="229"/>
        <v>1</v>
      </c>
      <c r="Y158" s="236">
        <f t="shared" si="230"/>
        <v>0</v>
      </c>
      <c r="Z158" s="236">
        <f t="shared" si="231"/>
        <v>0</v>
      </c>
      <c r="AA158" s="236">
        <f t="shared" si="232"/>
        <v>0</v>
      </c>
      <c r="AB158" s="236">
        <f t="shared" si="233"/>
        <v>0</v>
      </c>
      <c r="AC158" s="251">
        <f>PMT(U158/R24*(AB158),1,-AQ157,AQ157)</f>
        <v>0</v>
      </c>
      <c r="AD158" s="251">
        <f t="shared" si="234"/>
        <v>0</v>
      </c>
      <c r="AE158" s="251">
        <f t="shared" si="235"/>
        <v>0</v>
      </c>
      <c r="AF158" s="251">
        <f t="shared" si="236"/>
        <v>0</v>
      </c>
      <c r="AG158" s="251">
        <f t="shared" si="237"/>
        <v>0</v>
      </c>
      <c r="AH158" s="252">
        <f t="shared" si="216"/>
        <v>0</v>
      </c>
      <c r="AI158" s="252">
        <f t="shared" si="217"/>
        <v>1</v>
      </c>
      <c r="AJ158" s="236">
        <f t="shared" si="218"/>
        <v>0</v>
      </c>
      <c r="AK158" s="249">
        <f t="shared" si="257"/>
        <v>0</v>
      </c>
      <c r="AL158" s="236">
        <f t="shared" si="238"/>
        <v>0</v>
      </c>
      <c r="AM158" s="249">
        <f t="shared" si="258"/>
        <v>0</v>
      </c>
      <c r="AN158" s="249">
        <f t="shared" si="219"/>
        <v>0</v>
      </c>
      <c r="AO158" s="249">
        <f t="shared" si="220"/>
        <v>0</v>
      </c>
      <c r="AP158" s="249">
        <f t="shared" si="221"/>
        <v>0</v>
      </c>
      <c r="AQ158" s="251">
        <f t="shared" si="222"/>
        <v>0</v>
      </c>
      <c r="AR158" s="243">
        <f t="shared" si="259"/>
        <v>0</v>
      </c>
      <c r="AS158" s="243">
        <f t="shared" si="250"/>
        <v>0</v>
      </c>
      <c r="AT158" s="249">
        <f t="shared" si="223"/>
        <v>0</v>
      </c>
      <c r="AU158" s="249">
        <f t="shared" si="260"/>
        <v>0</v>
      </c>
      <c r="AV158" s="44">
        <f t="shared" si="239"/>
        <v>1</v>
      </c>
      <c r="AW158" s="44">
        <f t="shared" si="240"/>
        <v>0</v>
      </c>
      <c r="AX158" s="249" t="e">
        <f t="shared" si="261"/>
        <v>#VALUE!</v>
      </c>
      <c r="AY158" s="249" t="e">
        <f t="shared" si="241"/>
        <v>#VALUE!</v>
      </c>
      <c r="AZ158" s="243" t="e">
        <f t="shared" si="242"/>
        <v>#VALUE!</v>
      </c>
      <c r="BA158" s="253">
        <f t="shared" si="243"/>
        <v>0</v>
      </c>
      <c r="BB158" s="253">
        <f t="shared" si="244"/>
        <v>0</v>
      </c>
      <c r="BC158" s="226">
        <f t="shared" si="245"/>
        <v>0</v>
      </c>
      <c r="BD158" s="249" t="b">
        <f t="shared" si="246"/>
        <v>0</v>
      </c>
      <c r="BE158" s="249">
        <f t="shared" si="251"/>
        <v>0</v>
      </c>
      <c r="BF158" s="236">
        <f t="shared" si="252"/>
        <v>0</v>
      </c>
      <c r="BG158" s="80"/>
      <c r="BH158" s="80"/>
      <c r="BI158" s="80"/>
      <c r="BN158" s="82"/>
      <c r="BO158" s="82"/>
      <c r="BP158" s="82"/>
      <c r="BQ158" s="82"/>
      <c r="BR158" s="82"/>
      <c r="BS158" s="82"/>
      <c r="BU158" s="131"/>
      <c r="BV158" s="131"/>
    </row>
    <row r="159" spans="1:74" ht="12.75" customHeight="1">
      <c r="A159" s="56"/>
      <c r="B159" s="93"/>
      <c r="C159" s="40" t="str">
        <f t="shared" si="253"/>
        <v/>
      </c>
      <c r="D159" s="55" t="str">
        <f t="shared" si="249"/>
        <v/>
      </c>
      <c r="E159" s="102" t="str">
        <f t="shared" si="247"/>
        <v/>
      </c>
      <c r="F159" s="103" t="str">
        <f t="shared" si="262"/>
        <v/>
      </c>
      <c r="G159" s="102" t="str">
        <f t="shared" si="248"/>
        <v/>
      </c>
      <c r="H159" s="189" t="str">
        <f t="shared" si="263"/>
        <v/>
      </c>
      <c r="I159" s="190"/>
      <c r="J159" s="104"/>
      <c r="K159" s="104"/>
      <c r="L159" s="105" t="str">
        <f t="shared" si="254"/>
        <v/>
      </c>
      <c r="M159" s="104"/>
      <c r="N159" s="104"/>
      <c r="O159" s="107" t="str">
        <f t="shared" si="255"/>
        <v/>
      </c>
      <c r="P159" s="53"/>
      <c r="Q159" s="254"/>
      <c r="R159" s="238">
        <f t="shared" si="224"/>
        <v>0</v>
      </c>
      <c r="S159" s="44">
        <f t="shared" si="225"/>
        <v>0</v>
      </c>
      <c r="T159" s="44">
        <f t="shared" si="226"/>
        <v>1900</v>
      </c>
      <c r="U159" s="44">
        <f t="shared" si="227"/>
        <v>0</v>
      </c>
      <c r="V159" s="44">
        <f t="shared" si="228"/>
        <v>0</v>
      </c>
      <c r="W159" s="44">
        <f t="shared" si="256"/>
        <v>0</v>
      </c>
      <c r="X159" s="236">
        <f t="shared" si="229"/>
        <v>1</v>
      </c>
      <c r="Y159" s="236">
        <f t="shared" si="230"/>
        <v>0</v>
      </c>
      <c r="Z159" s="236">
        <f t="shared" si="231"/>
        <v>0</v>
      </c>
      <c r="AA159" s="236">
        <f t="shared" si="232"/>
        <v>0</v>
      </c>
      <c r="AB159" s="236">
        <f t="shared" si="233"/>
        <v>0</v>
      </c>
      <c r="AC159" s="251">
        <f>PMT(U159/R24*(AB159),1,-AQ158,AQ158)</f>
        <v>0</v>
      </c>
      <c r="AD159" s="251">
        <f t="shared" si="234"/>
        <v>0</v>
      </c>
      <c r="AE159" s="251">
        <f t="shared" si="235"/>
        <v>0</v>
      </c>
      <c r="AF159" s="251">
        <f t="shared" si="236"/>
        <v>0</v>
      </c>
      <c r="AG159" s="251">
        <f t="shared" si="237"/>
        <v>0</v>
      </c>
      <c r="AH159" s="252">
        <f t="shared" si="216"/>
        <v>0</v>
      </c>
      <c r="AI159" s="252">
        <f t="shared" si="217"/>
        <v>1</v>
      </c>
      <c r="AJ159" s="236">
        <f t="shared" si="218"/>
        <v>0</v>
      </c>
      <c r="AK159" s="249">
        <f t="shared" si="257"/>
        <v>0</v>
      </c>
      <c r="AL159" s="236">
        <f t="shared" si="238"/>
        <v>0</v>
      </c>
      <c r="AM159" s="249">
        <f t="shared" si="258"/>
        <v>0</v>
      </c>
      <c r="AN159" s="249">
        <f t="shared" si="219"/>
        <v>0</v>
      </c>
      <c r="AO159" s="249">
        <f t="shared" si="220"/>
        <v>0</v>
      </c>
      <c r="AP159" s="249">
        <f t="shared" si="221"/>
        <v>0</v>
      </c>
      <c r="AQ159" s="251">
        <f t="shared" si="222"/>
        <v>0</v>
      </c>
      <c r="AR159" s="243">
        <f t="shared" si="259"/>
        <v>0</v>
      </c>
      <c r="AS159" s="243">
        <f t="shared" si="250"/>
        <v>0</v>
      </c>
      <c r="AT159" s="249">
        <f t="shared" si="223"/>
        <v>0</v>
      </c>
      <c r="AU159" s="249">
        <f t="shared" si="260"/>
        <v>0</v>
      </c>
      <c r="AV159" s="44">
        <f t="shared" si="239"/>
        <v>1</v>
      </c>
      <c r="AW159" s="44">
        <f t="shared" si="240"/>
        <v>0</v>
      </c>
      <c r="AX159" s="249" t="e">
        <f t="shared" si="261"/>
        <v>#VALUE!</v>
      </c>
      <c r="AY159" s="249" t="e">
        <f t="shared" si="241"/>
        <v>#VALUE!</v>
      </c>
      <c r="AZ159" s="243" t="e">
        <f t="shared" si="242"/>
        <v>#VALUE!</v>
      </c>
      <c r="BA159" s="253">
        <f t="shared" si="243"/>
        <v>0</v>
      </c>
      <c r="BB159" s="253">
        <f t="shared" si="244"/>
        <v>0</v>
      </c>
      <c r="BC159" s="226">
        <f t="shared" si="245"/>
        <v>0</v>
      </c>
      <c r="BD159" s="249" t="b">
        <f t="shared" si="246"/>
        <v>0</v>
      </c>
      <c r="BE159" s="249">
        <f t="shared" si="251"/>
        <v>0</v>
      </c>
      <c r="BF159" s="236">
        <f t="shared" si="252"/>
        <v>0</v>
      </c>
      <c r="BG159" s="80"/>
      <c r="BH159" s="80"/>
      <c r="BI159" s="80"/>
      <c r="BN159" s="82"/>
      <c r="BO159" s="82"/>
      <c r="BP159" s="82"/>
      <c r="BQ159" s="82"/>
      <c r="BR159" s="82"/>
      <c r="BS159" s="82"/>
      <c r="BU159" s="131"/>
      <c r="BV159" s="131"/>
    </row>
    <row r="160" spans="1:74" ht="12.75" customHeight="1">
      <c r="A160" s="56"/>
      <c r="B160" s="93"/>
      <c r="C160" s="40" t="str">
        <f t="shared" si="253"/>
        <v/>
      </c>
      <c r="D160" s="55" t="str">
        <f t="shared" si="249"/>
        <v/>
      </c>
      <c r="E160" s="102" t="str">
        <f t="shared" si="247"/>
        <v/>
      </c>
      <c r="F160" s="103" t="str">
        <f t="shared" si="262"/>
        <v/>
      </c>
      <c r="G160" s="102" t="str">
        <f t="shared" si="248"/>
        <v/>
      </c>
      <c r="H160" s="189" t="str">
        <f t="shared" si="263"/>
        <v/>
      </c>
      <c r="I160" s="190"/>
      <c r="J160" s="104"/>
      <c r="K160" s="104"/>
      <c r="L160" s="105" t="str">
        <f t="shared" si="254"/>
        <v/>
      </c>
      <c r="M160" s="104"/>
      <c r="N160" s="104"/>
      <c r="O160" s="107" t="str">
        <f t="shared" si="255"/>
        <v/>
      </c>
      <c r="P160" s="53"/>
      <c r="Q160" s="254"/>
      <c r="R160" s="238">
        <f t="shared" si="224"/>
        <v>0</v>
      </c>
      <c r="S160" s="44">
        <f t="shared" si="225"/>
        <v>0</v>
      </c>
      <c r="T160" s="44">
        <f t="shared" si="226"/>
        <v>1900</v>
      </c>
      <c r="U160" s="44">
        <f t="shared" si="227"/>
        <v>0</v>
      </c>
      <c r="V160" s="44">
        <f t="shared" si="228"/>
        <v>0</v>
      </c>
      <c r="W160" s="44">
        <f t="shared" si="256"/>
        <v>0</v>
      </c>
      <c r="X160" s="236">
        <f t="shared" si="229"/>
        <v>1</v>
      </c>
      <c r="Y160" s="236">
        <f t="shared" si="230"/>
        <v>0</v>
      </c>
      <c r="Z160" s="236">
        <f t="shared" si="231"/>
        <v>0</v>
      </c>
      <c r="AA160" s="236">
        <f t="shared" si="232"/>
        <v>0</v>
      </c>
      <c r="AB160" s="236">
        <f t="shared" si="233"/>
        <v>0</v>
      </c>
      <c r="AC160" s="251">
        <f>PMT(U160/R24*(AB160),1,-AQ159,AQ159)</f>
        <v>0</v>
      </c>
      <c r="AD160" s="251">
        <f t="shared" si="234"/>
        <v>0</v>
      </c>
      <c r="AE160" s="251">
        <f t="shared" si="235"/>
        <v>0</v>
      </c>
      <c r="AF160" s="251">
        <f t="shared" si="236"/>
        <v>0</v>
      </c>
      <c r="AG160" s="251">
        <f t="shared" si="237"/>
        <v>0</v>
      </c>
      <c r="AH160" s="252">
        <f t="shared" si="216"/>
        <v>0</v>
      </c>
      <c r="AI160" s="252">
        <f t="shared" si="217"/>
        <v>1</v>
      </c>
      <c r="AJ160" s="236">
        <f t="shared" si="218"/>
        <v>0</v>
      </c>
      <c r="AK160" s="249">
        <f t="shared" si="257"/>
        <v>0</v>
      </c>
      <c r="AL160" s="236">
        <f t="shared" si="238"/>
        <v>0</v>
      </c>
      <c r="AM160" s="249">
        <f t="shared" si="258"/>
        <v>0</v>
      </c>
      <c r="AN160" s="249">
        <f t="shared" si="219"/>
        <v>0</v>
      </c>
      <c r="AO160" s="249">
        <f t="shared" si="220"/>
        <v>0</v>
      </c>
      <c r="AP160" s="249">
        <f t="shared" si="221"/>
        <v>0</v>
      </c>
      <c r="AQ160" s="251">
        <f t="shared" si="222"/>
        <v>0</v>
      </c>
      <c r="AR160" s="243">
        <f t="shared" si="259"/>
        <v>0</v>
      </c>
      <c r="AS160" s="243">
        <f t="shared" si="250"/>
        <v>0</v>
      </c>
      <c r="AT160" s="249">
        <f t="shared" si="223"/>
        <v>0</v>
      </c>
      <c r="AU160" s="249">
        <f t="shared" si="260"/>
        <v>0</v>
      </c>
      <c r="AV160" s="44">
        <f t="shared" si="239"/>
        <v>1</v>
      </c>
      <c r="AW160" s="44">
        <f t="shared" si="240"/>
        <v>0</v>
      </c>
      <c r="AX160" s="249" t="e">
        <f t="shared" si="261"/>
        <v>#VALUE!</v>
      </c>
      <c r="AY160" s="249" t="e">
        <f t="shared" si="241"/>
        <v>#VALUE!</v>
      </c>
      <c r="AZ160" s="243" t="e">
        <f t="shared" si="242"/>
        <v>#VALUE!</v>
      </c>
      <c r="BA160" s="253">
        <f t="shared" si="243"/>
        <v>0</v>
      </c>
      <c r="BB160" s="253">
        <f t="shared" si="244"/>
        <v>0</v>
      </c>
      <c r="BC160" s="226">
        <f t="shared" si="245"/>
        <v>0</v>
      </c>
      <c r="BD160" s="249" t="b">
        <f t="shared" si="246"/>
        <v>0</v>
      </c>
      <c r="BE160" s="249">
        <f t="shared" si="251"/>
        <v>0</v>
      </c>
      <c r="BF160" s="236">
        <f t="shared" si="252"/>
        <v>0</v>
      </c>
      <c r="BG160" s="80"/>
      <c r="BH160" s="80"/>
      <c r="BI160" s="80"/>
      <c r="BN160" s="82"/>
      <c r="BO160" s="82"/>
      <c r="BP160" s="82"/>
      <c r="BQ160" s="82"/>
      <c r="BR160" s="82"/>
      <c r="BS160" s="82"/>
      <c r="BU160" s="131"/>
      <c r="BV160" s="131"/>
    </row>
    <row r="161" spans="1:74" ht="12.75" customHeight="1">
      <c r="A161" s="56"/>
      <c r="B161" s="93"/>
      <c r="C161" s="40" t="str">
        <f t="shared" si="253"/>
        <v/>
      </c>
      <c r="D161" s="55" t="str">
        <f t="shared" si="249"/>
        <v/>
      </c>
      <c r="E161" s="102" t="str">
        <f t="shared" si="247"/>
        <v/>
      </c>
      <c r="F161" s="103" t="str">
        <f t="shared" si="262"/>
        <v/>
      </c>
      <c r="G161" s="102" t="str">
        <f t="shared" si="248"/>
        <v/>
      </c>
      <c r="H161" s="189" t="str">
        <f t="shared" si="263"/>
        <v/>
      </c>
      <c r="I161" s="190"/>
      <c r="J161" s="104"/>
      <c r="K161" s="104"/>
      <c r="L161" s="105" t="str">
        <f t="shared" si="254"/>
        <v/>
      </c>
      <c r="M161" s="104"/>
      <c r="N161" s="104"/>
      <c r="O161" s="107" t="str">
        <f t="shared" si="255"/>
        <v/>
      </c>
      <c r="P161" s="53"/>
      <c r="Q161" s="254"/>
      <c r="R161" s="238">
        <f t="shared" si="224"/>
        <v>0</v>
      </c>
      <c r="S161" s="44">
        <f t="shared" si="225"/>
        <v>0</v>
      </c>
      <c r="T161" s="44">
        <f t="shared" si="226"/>
        <v>1900</v>
      </c>
      <c r="U161" s="44">
        <f t="shared" si="227"/>
        <v>0</v>
      </c>
      <c r="V161" s="44">
        <f t="shared" si="228"/>
        <v>0</v>
      </c>
      <c r="W161" s="44">
        <f t="shared" si="256"/>
        <v>0</v>
      </c>
      <c r="X161" s="236">
        <f t="shared" si="229"/>
        <v>1</v>
      </c>
      <c r="Y161" s="236">
        <f t="shared" si="230"/>
        <v>0</v>
      </c>
      <c r="Z161" s="236">
        <f t="shared" si="231"/>
        <v>0</v>
      </c>
      <c r="AA161" s="236">
        <f t="shared" si="232"/>
        <v>0</v>
      </c>
      <c r="AB161" s="236">
        <f t="shared" si="233"/>
        <v>0</v>
      </c>
      <c r="AC161" s="251">
        <f>PMT(U161/R24*(AB161),1,-AQ160,AQ160)</f>
        <v>0</v>
      </c>
      <c r="AD161" s="251">
        <f t="shared" si="234"/>
        <v>0</v>
      </c>
      <c r="AE161" s="251">
        <f t="shared" si="235"/>
        <v>0</v>
      </c>
      <c r="AF161" s="251">
        <f t="shared" si="236"/>
        <v>0</v>
      </c>
      <c r="AG161" s="251">
        <f t="shared" si="237"/>
        <v>0</v>
      </c>
      <c r="AH161" s="252">
        <f t="shared" si="216"/>
        <v>0</v>
      </c>
      <c r="AI161" s="252">
        <f t="shared" si="217"/>
        <v>1</v>
      </c>
      <c r="AJ161" s="236">
        <f t="shared" si="218"/>
        <v>0</v>
      </c>
      <c r="AK161" s="249">
        <f t="shared" si="257"/>
        <v>0</v>
      </c>
      <c r="AL161" s="236">
        <f t="shared" si="238"/>
        <v>0</v>
      </c>
      <c r="AM161" s="249">
        <f t="shared" si="258"/>
        <v>0</v>
      </c>
      <c r="AN161" s="249">
        <f t="shared" si="219"/>
        <v>0</v>
      </c>
      <c r="AO161" s="249">
        <f t="shared" si="220"/>
        <v>0</v>
      </c>
      <c r="AP161" s="249">
        <f t="shared" si="221"/>
        <v>0</v>
      </c>
      <c r="AQ161" s="251">
        <f t="shared" si="222"/>
        <v>0</v>
      </c>
      <c r="AR161" s="243">
        <f t="shared" si="259"/>
        <v>0</v>
      </c>
      <c r="AS161" s="243">
        <f t="shared" si="250"/>
        <v>0</v>
      </c>
      <c r="AT161" s="249">
        <f t="shared" si="223"/>
        <v>0</v>
      </c>
      <c r="AU161" s="249">
        <f t="shared" si="260"/>
        <v>0</v>
      </c>
      <c r="AV161" s="44">
        <f t="shared" si="239"/>
        <v>1</v>
      </c>
      <c r="AW161" s="44">
        <f t="shared" si="240"/>
        <v>0</v>
      </c>
      <c r="AX161" s="249" t="e">
        <f t="shared" si="261"/>
        <v>#VALUE!</v>
      </c>
      <c r="AY161" s="249" t="e">
        <f t="shared" si="241"/>
        <v>#VALUE!</v>
      </c>
      <c r="AZ161" s="243" t="e">
        <f t="shared" si="242"/>
        <v>#VALUE!</v>
      </c>
      <c r="BA161" s="253">
        <f t="shared" si="243"/>
        <v>0</v>
      </c>
      <c r="BB161" s="253">
        <f t="shared" si="244"/>
        <v>0</v>
      </c>
      <c r="BC161" s="226">
        <f t="shared" si="245"/>
        <v>0</v>
      </c>
      <c r="BD161" s="249" t="b">
        <f t="shared" si="246"/>
        <v>0</v>
      </c>
      <c r="BE161" s="249">
        <f t="shared" si="251"/>
        <v>0</v>
      </c>
      <c r="BF161" s="236">
        <f t="shared" si="252"/>
        <v>0</v>
      </c>
      <c r="BG161" s="80"/>
      <c r="BH161" s="80"/>
      <c r="BI161" s="80"/>
      <c r="BN161" s="82"/>
      <c r="BO161" s="82"/>
      <c r="BP161" s="82"/>
      <c r="BQ161" s="82"/>
      <c r="BR161" s="82"/>
      <c r="BS161" s="82"/>
      <c r="BU161" s="131"/>
      <c r="BV161" s="131"/>
    </row>
    <row r="162" spans="1:74" ht="12.75" customHeight="1">
      <c r="A162" s="56"/>
      <c r="B162" s="93"/>
      <c r="C162" s="40" t="str">
        <f t="shared" si="253"/>
        <v/>
      </c>
      <c r="D162" s="55" t="str">
        <f t="shared" si="249"/>
        <v/>
      </c>
      <c r="E162" s="102" t="str">
        <f t="shared" si="247"/>
        <v/>
      </c>
      <c r="F162" s="103" t="str">
        <f t="shared" si="262"/>
        <v/>
      </c>
      <c r="G162" s="102" t="str">
        <f t="shared" si="248"/>
        <v/>
      </c>
      <c r="H162" s="189" t="str">
        <f t="shared" si="263"/>
        <v/>
      </c>
      <c r="I162" s="190"/>
      <c r="J162" s="104"/>
      <c r="K162" s="104"/>
      <c r="L162" s="105" t="str">
        <f t="shared" si="254"/>
        <v/>
      </c>
      <c r="M162" s="104"/>
      <c r="N162" s="104"/>
      <c r="O162" s="107" t="str">
        <f t="shared" si="255"/>
        <v/>
      </c>
      <c r="P162" s="53"/>
      <c r="Q162" s="254"/>
      <c r="R162" s="238">
        <f t="shared" si="224"/>
        <v>0</v>
      </c>
      <c r="S162" s="44">
        <f t="shared" si="225"/>
        <v>0</v>
      </c>
      <c r="T162" s="44">
        <f t="shared" si="226"/>
        <v>1900</v>
      </c>
      <c r="U162" s="44">
        <f t="shared" si="227"/>
        <v>0</v>
      </c>
      <c r="V162" s="44">
        <f t="shared" si="228"/>
        <v>0</v>
      </c>
      <c r="W162" s="44">
        <f t="shared" si="256"/>
        <v>0</v>
      </c>
      <c r="X162" s="236">
        <f t="shared" si="229"/>
        <v>1</v>
      </c>
      <c r="Y162" s="236">
        <f t="shared" si="230"/>
        <v>0</v>
      </c>
      <c r="Z162" s="236">
        <f t="shared" si="231"/>
        <v>0</v>
      </c>
      <c r="AA162" s="236">
        <f t="shared" si="232"/>
        <v>0</v>
      </c>
      <c r="AB162" s="236">
        <f t="shared" si="233"/>
        <v>0</v>
      </c>
      <c r="AC162" s="251">
        <f>PMT(U162/R24*(AB162),1,-AQ161,AQ161)</f>
        <v>0</v>
      </c>
      <c r="AD162" s="251">
        <f t="shared" si="234"/>
        <v>0</v>
      </c>
      <c r="AE162" s="251">
        <f t="shared" si="235"/>
        <v>0</v>
      </c>
      <c r="AF162" s="251">
        <f t="shared" si="236"/>
        <v>0</v>
      </c>
      <c r="AG162" s="251">
        <f t="shared" si="237"/>
        <v>0</v>
      </c>
      <c r="AH162" s="252">
        <f t="shared" ref="AH162:AH225" si="264">IF(B162&lt;0,1,0)</f>
        <v>0</v>
      </c>
      <c r="AI162" s="252">
        <f t="shared" ref="AI162:AI225" si="265">IF(B162&lt;0,0,1)</f>
        <v>1</v>
      </c>
      <c r="AJ162" s="236">
        <f t="shared" ref="AJ162:AJ225" si="266">IF(AI162*(B162-J162)&lt;0,1,0)</f>
        <v>0</v>
      </c>
      <c r="AK162" s="249">
        <f t="shared" si="257"/>
        <v>0</v>
      </c>
      <c r="AL162" s="236">
        <f t="shared" si="238"/>
        <v>0</v>
      </c>
      <c r="AM162" s="249">
        <f t="shared" si="258"/>
        <v>0</v>
      </c>
      <c r="AN162" s="249">
        <f t="shared" ref="AN162:AN225" si="267">IF(B162&lt;0,B162,0)</f>
        <v>0</v>
      </c>
      <c r="AO162" s="249">
        <f t="shared" ref="AO162:AO225" si="268">SUM((B162-AF162-J162-N162)*W162+AN162)</f>
        <v>0</v>
      </c>
      <c r="AP162" s="249">
        <f t="shared" ref="AP162:AP225" si="269">IF(AO162*AI162&gt;=0,AO162,0)</f>
        <v>0</v>
      </c>
      <c r="AQ162" s="251">
        <f t="shared" ref="AQ162:AQ225" si="270">SUM(AQ161-(AP162*W162)-(AP162*AH162))</f>
        <v>0</v>
      </c>
      <c r="AR162" s="243">
        <f t="shared" si="259"/>
        <v>0</v>
      </c>
      <c r="AS162" s="243">
        <f t="shared" si="250"/>
        <v>0</v>
      </c>
      <c r="AT162" s="249">
        <f t="shared" si="223"/>
        <v>0</v>
      </c>
      <c r="AU162" s="249">
        <f t="shared" si="260"/>
        <v>0</v>
      </c>
      <c r="AV162" s="44">
        <f t="shared" si="239"/>
        <v>1</v>
      </c>
      <c r="AW162" s="44">
        <f t="shared" si="240"/>
        <v>0</v>
      </c>
      <c r="AX162" s="249" t="e">
        <f t="shared" si="261"/>
        <v>#VALUE!</v>
      </c>
      <c r="AY162" s="249" t="e">
        <f t="shared" si="241"/>
        <v>#VALUE!</v>
      </c>
      <c r="AZ162" s="243" t="e">
        <f t="shared" si="242"/>
        <v>#VALUE!</v>
      </c>
      <c r="BA162" s="253">
        <f t="shared" si="243"/>
        <v>0</v>
      </c>
      <c r="BB162" s="253">
        <f t="shared" si="244"/>
        <v>0</v>
      </c>
      <c r="BC162" s="226">
        <f t="shared" si="245"/>
        <v>0</v>
      </c>
      <c r="BD162" s="249" t="b">
        <f t="shared" si="246"/>
        <v>0</v>
      </c>
      <c r="BE162" s="249">
        <f t="shared" si="251"/>
        <v>0</v>
      </c>
      <c r="BF162" s="236">
        <f t="shared" si="252"/>
        <v>0</v>
      </c>
      <c r="BG162" s="80"/>
      <c r="BH162" s="80"/>
      <c r="BI162" s="80"/>
      <c r="BN162" s="82"/>
      <c r="BO162" s="82"/>
      <c r="BP162" s="82"/>
      <c r="BQ162" s="82"/>
      <c r="BR162" s="82"/>
      <c r="BS162" s="82"/>
      <c r="BU162" s="131"/>
      <c r="BV162" s="131"/>
    </row>
    <row r="163" spans="1:74" ht="12.75" customHeight="1">
      <c r="A163" s="56"/>
      <c r="B163" s="93"/>
      <c r="C163" s="40" t="str">
        <f t="shared" si="253"/>
        <v/>
      </c>
      <c r="D163" s="55" t="str">
        <f t="shared" si="249"/>
        <v/>
      </c>
      <c r="E163" s="102" t="str">
        <f t="shared" si="247"/>
        <v/>
      </c>
      <c r="F163" s="103" t="str">
        <f t="shared" si="262"/>
        <v/>
      </c>
      <c r="G163" s="102" t="str">
        <f t="shared" si="248"/>
        <v/>
      </c>
      <c r="H163" s="189" t="str">
        <f t="shared" si="263"/>
        <v/>
      </c>
      <c r="I163" s="190"/>
      <c r="J163" s="104"/>
      <c r="K163" s="104"/>
      <c r="L163" s="105" t="str">
        <f t="shared" si="254"/>
        <v/>
      </c>
      <c r="M163" s="104"/>
      <c r="N163" s="104"/>
      <c r="O163" s="107" t="str">
        <f t="shared" si="255"/>
        <v/>
      </c>
      <c r="P163" s="53"/>
      <c r="Q163" s="254"/>
      <c r="R163" s="238">
        <f t="shared" si="224"/>
        <v>0</v>
      </c>
      <c r="S163" s="44">
        <f t="shared" si="225"/>
        <v>0</v>
      </c>
      <c r="T163" s="44">
        <f t="shared" si="226"/>
        <v>1900</v>
      </c>
      <c r="U163" s="44">
        <f t="shared" si="227"/>
        <v>0</v>
      </c>
      <c r="V163" s="44">
        <f t="shared" si="228"/>
        <v>0</v>
      </c>
      <c r="W163" s="44">
        <f t="shared" si="256"/>
        <v>0</v>
      </c>
      <c r="X163" s="236">
        <f t="shared" si="229"/>
        <v>1</v>
      </c>
      <c r="Y163" s="236">
        <f t="shared" si="230"/>
        <v>0</v>
      </c>
      <c r="Z163" s="236">
        <f t="shared" si="231"/>
        <v>0</v>
      </c>
      <c r="AA163" s="236">
        <f t="shared" si="232"/>
        <v>0</v>
      </c>
      <c r="AB163" s="236">
        <f t="shared" si="233"/>
        <v>0</v>
      </c>
      <c r="AC163" s="251">
        <f>PMT(U163/R24*(AB163),1,-AQ162,AQ162)</f>
        <v>0</v>
      </c>
      <c r="AD163" s="251">
        <f t="shared" si="234"/>
        <v>0</v>
      </c>
      <c r="AE163" s="251">
        <f t="shared" si="235"/>
        <v>0</v>
      </c>
      <c r="AF163" s="251">
        <f t="shared" si="236"/>
        <v>0</v>
      </c>
      <c r="AG163" s="251">
        <f t="shared" si="237"/>
        <v>0</v>
      </c>
      <c r="AH163" s="252">
        <f t="shared" si="264"/>
        <v>0</v>
      </c>
      <c r="AI163" s="252">
        <f t="shared" si="265"/>
        <v>1</v>
      </c>
      <c r="AJ163" s="236">
        <f t="shared" si="266"/>
        <v>0</v>
      </c>
      <c r="AK163" s="249">
        <f t="shared" si="257"/>
        <v>0</v>
      </c>
      <c r="AL163" s="236">
        <f t="shared" si="238"/>
        <v>0</v>
      </c>
      <c r="AM163" s="249">
        <f t="shared" si="258"/>
        <v>0</v>
      </c>
      <c r="AN163" s="249">
        <f t="shared" si="267"/>
        <v>0</v>
      </c>
      <c r="AO163" s="249">
        <f t="shared" si="268"/>
        <v>0</v>
      </c>
      <c r="AP163" s="249">
        <f t="shared" si="269"/>
        <v>0</v>
      </c>
      <c r="AQ163" s="251">
        <f t="shared" si="270"/>
        <v>0</v>
      </c>
      <c r="AR163" s="243">
        <f t="shared" si="259"/>
        <v>0</v>
      </c>
      <c r="AS163" s="243">
        <f t="shared" si="250"/>
        <v>0</v>
      </c>
      <c r="AT163" s="249">
        <f t="shared" si="223"/>
        <v>0</v>
      </c>
      <c r="AU163" s="249">
        <f t="shared" si="260"/>
        <v>0</v>
      </c>
      <c r="AV163" s="44">
        <f t="shared" si="239"/>
        <v>1</v>
      </c>
      <c r="AW163" s="44">
        <f t="shared" si="240"/>
        <v>0</v>
      </c>
      <c r="AX163" s="249" t="e">
        <f t="shared" si="261"/>
        <v>#VALUE!</v>
      </c>
      <c r="AY163" s="249" t="e">
        <f t="shared" si="241"/>
        <v>#VALUE!</v>
      </c>
      <c r="AZ163" s="243" t="e">
        <f t="shared" si="242"/>
        <v>#VALUE!</v>
      </c>
      <c r="BA163" s="253">
        <f t="shared" si="243"/>
        <v>0</v>
      </c>
      <c r="BB163" s="253">
        <f t="shared" si="244"/>
        <v>0</v>
      </c>
      <c r="BC163" s="226">
        <f t="shared" si="245"/>
        <v>0</v>
      </c>
      <c r="BD163" s="249" t="b">
        <f t="shared" si="246"/>
        <v>0</v>
      </c>
      <c r="BE163" s="249">
        <f t="shared" si="251"/>
        <v>0</v>
      </c>
      <c r="BF163" s="236">
        <f t="shared" si="252"/>
        <v>0</v>
      </c>
      <c r="BG163" s="80"/>
      <c r="BH163" s="80"/>
      <c r="BI163" s="80"/>
      <c r="BN163" s="82"/>
      <c r="BO163" s="82"/>
      <c r="BP163" s="82"/>
      <c r="BQ163" s="82"/>
      <c r="BR163" s="82"/>
      <c r="BS163" s="82"/>
      <c r="BU163" s="131"/>
      <c r="BV163" s="131"/>
    </row>
    <row r="164" spans="1:74" ht="12.75" customHeight="1">
      <c r="A164" s="56"/>
      <c r="B164" s="93"/>
      <c r="C164" s="40" t="str">
        <f t="shared" si="253"/>
        <v/>
      </c>
      <c r="D164" s="55" t="str">
        <f t="shared" si="249"/>
        <v/>
      </c>
      <c r="E164" s="102" t="str">
        <f t="shared" si="247"/>
        <v/>
      </c>
      <c r="F164" s="103" t="str">
        <f t="shared" si="262"/>
        <v/>
      </c>
      <c r="G164" s="102" t="str">
        <f t="shared" si="248"/>
        <v/>
      </c>
      <c r="H164" s="189" t="str">
        <f t="shared" si="263"/>
        <v/>
      </c>
      <c r="I164" s="190"/>
      <c r="J164" s="104"/>
      <c r="K164" s="104"/>
      <c r="L164" s="105" t="str">
        <f t="shared" si="254"/>
        <v/>
      </c>
      <c r="M164" s="104"/>
      <c r="N164" s="104"/>
      <c r="O164" s="107" t="str">
        <f t="shared" si="255"/>
        <v/>
      </c>
      <c r="P164" s="53"/>
      <c r="Q164" s="254"/>
      <c r="R164" s="238">
        <f t="shared" si="224"/>
        <v>0</v>
      </c>
      <c r="S164" s="44">
        <f t="shared" si="225"/>
        <v>0</v>
      </c>
      <c r="T164" s="44">
        <f t="shared" si="226"/>
        <v>1900</v>
      </c>
      <c r="U164" s="44">
        <f t="shared" si="227"/>
        <v>0</v>
      </c>
      <c r="V164" s="44">
        <f t="shared" si="228"/>
        <v>0</v>
      </c>
      <c r="W164" s="44">
        <f t="shared" si="256"/>
        <v>0</v>
      </c>
      <c r="X164" s="236">
        <f t="shared" si="229"/>
        <v>1</v>
      </c>
      <c r="Y164" s="236">
        <f t="shared" si="230"/>
        <v>0</v>
      </c>
      <c r="Z164" s="236">
        <f t="shared" si="231"/>
        <v>0</v>
      </c>
      <c r="AA164" s="236">
        <f t="shared" si="232"/>
        <v>0</v>
      </c>
      <c r="AB164" s="236">
        <f t="shared" si="233"/>
        <v>0</v>
      </c>
      <c r="AC164" s="251">
        <f>PMT(U164/R24*(AB164),1,-AQ163,AQ163)</f>
        <v>0</v>
      </c>
      <c r="AD164" s="251">
        <f t="shared" si="234"/>
        <v>0</v>
      </c>
      <c r="AE164" s="251">
        <f t="shared" si="235"/>
        <v>0</v>
      </c>
      <c r="AF164" s="251">
        <f t="shared" si="236"/>
        <v>0</v>
      </c>
      <c r="AG164" s="251">
        <f t="shared" si="237"/>
        <v>0</v>
      </c>
      <c r="AH164" s="252">
        <f t="shared" si="264"/>
        <v>0</v>
      </c>
      <c r="AI164" s="252">
        <f t="shared" si="265"/>
        <v>1</v>
      </c>
      <c r="AJ164" s="236">
        <f t="shared" si="266"/>
        <v>0</v>
      </c>
      <c r="AK164" s="249">
        <f t="shared" si="257"/>
        <v>0</v>
      </c>
      <c r="AL164" s="236">
        <f t="shared" si="238"/>
        <v>0</v>
      </c>
      <c r="AM164" s="249">
        <f t="shared" si="258"/>
        <v>0</v>
      </c>
      <c r="AN164" s="249">
        <f t="shared" si="267"/>
        <v>0</v>
      </c>
      <c r="AO164" s="249">
        <f t="shared" si="268"/>
        <v>0</v>
      </c>
      <c r="AP164" s="249">
        <f t="shared" si="269"/>
        <v>0</v>
      </c>
      <c r="AQ164" s="251">
        <f t="shared" si="270"/>
        <v>0</v>
      </c>
      <c r="AR164" s="243">
        <f t="shared" si="259"/>
        <v>0</v>
      </c>
      <c r="AS164" s="243">
        <f t="shared" si="250"/>
        <v>0</v>
      </c>
      <c r="AT164" s="249">
        <f t="shared" si="223"/>
        <v>0</v>
      </c>
      <c r="AU164" s="249">
        <f t="shared" si="260"/>
        <v>0</v>
      </c>
      <c r="AV164" s="44">
        <f t="shared" si="239"/>
        <v>1</v>
      </c>
      <c r="AW164" s="44">
        <f t="shared" si="240"/>
        <v>0</v>
      </c>
      <c r="AX164" s="249" t="e">
        <f t="shared" si="261"/>
        <v>#VALUE!</v>
      </c>
      <c r="AY164" s="249" t="e">
        <f t="shared" si="241"/>
        <v>#VALUE!</v>
      </c>
      <c r="AZ164" s="243" t="e">
        <f t="shared" si="242"/>
        <v>#VALUE!</v>
      </c>
      <c r="BA164" s="253">
        <f t="shared" si="243"/>
        <v>0</v>
      </c>
      <c r="BB164" s="253">
        <f t="shared" si="244"/>
        <v>0</v>
      </c>
      <c r="BC164" s="226">
        <f t="shared" si="245"/>
        <v>0</v>
      </c>
      <c r="BD164" s="249" t="b">
        <f t="shared" si="246"/>
        <v>0</v>
      </c>
      <c r="BE164" s="249">
        <f t="shared" si="251"/>
        <v>0</v>
      </c>
      <c r="BF164" s="236">
        <f t="shared" si="252"/>
        <v>0</v>
      </c>
      <c r="BG164" s="80"/>
      <c r="BH164" s="80"/>
      <c r="BI164" s="80"/>
      <c r="BN164" s="82"/>
      <c r="BO164" s="82"/>
      <c r="BP164" s="82"/>
      <c r="BQ164" s="82"/>
      <c r="BR164" s="82"/>
      <c r="BS164" s="82"/>
      <c r="BU164" s="131"/>
      <c r="BV164" s="131"/>
    </row>
    <row r="165" spans="1:74" ht="12.75" customHeight="1">
      <c r="A165" s="56"/>
      <c r="B165" s="93"/>
      <c r="C165" s="40" t="str">
        <f t="shared" si="253"/>
        <v/>
      </c>
      <c r="D165" s="55" t="str">
        <f t="shared" si="249"/>
        <v/>
      </c>
      <c r="E165" s="102" t="str">
        <f t="shared" si="247"/>
        <v/>
      </c>
      <c r="F165" s="103" t="str">
        <f t="shared" si="262"/>
        <v/>
      </c>
      <c r="G165" s="102" t="str">
        <f t="shared" si="248"/>
        <v/>
      </c>
      <c r="H165" s="189" t="str">
        <f t="shared" si="263"/>
        <v/>
      </c>
      <c r="I165" s="190"/>
      <c r="J165" s="104"/>
      <c r="K165" s="104"/>
      <c r="L165" s="105" t="str">
        <f t="shared" si="254"/>
        <v/>
      </c>
      <c r="M165" s="104"/>
      <c r="N165" s="104"/>
      <c r="O165" s="107" t="str">
        <f t="shared" si="255"/>
        <v/>
      </c>
      <c r="P165" s="53"/>
      <c r="Q165" s="254"/>
      <c r="R165" s="238">
        <f t="shared" si="224"/>
        <v>0</v>
      </c>
      <c r="S165" s="44">
        <f t="shared" si="225"/>
        <v>0</v>
      </c>
      <c r="T165" s="44">
        <f t="shared" si="226"/>
        <v>1900</v>
      </c>
      <c r="U165" s="44">
        <f t="shared" si="227"/>
        <v>0</v>
      </c>
      <c r="V165" s="44">
        <f t="shared" si="228"/>
        <v>0</v>
      </c>
      <c r="W165" s="44">
        <f t="shared" si="256"/>
        <v>0</v>
      </c>
      <c r="X165" s="236">
        <f t="shared" si="229"/>
        <v>1</v>
      </c>
      <c r="Y165" s="236">
        <f t="shared" si="230"/>
        <v>0</v>
      </c>
      <c r="Z165" s="236">
        <f t="shared" si="231"/>
        <v>0</v>
      </c>
      <c r="AA165" s="236">
        <f t="shared" si="232"/>
        <v>0</v>
      </c>
      <c r="AB165" s="236">
        <f t="shared" si="233"/>
        <v>0</v>
      </c>
      <c r="AC165" s="251">
        <f>PMT(U165/R24*(AB165),1,-AQ164,AQ164)</f>
        <v>0</v>
      </c>
      <c r="AD165" s="251">
        <f t="shared" si="234"/>
        <v>0</v>
      </c>
      <c r="AE165" s="251">
        <f t="shared" si="235"/>
        <v>0</v>
      </c>
      <c r="AF165" s="251">
        <f t="shared" si="236"/>
        <v>0</v>
      </c>
      <c r="AG165" s="251">
        <f t="shared" si="237"/>
        <v>0</v>
      </c>
      <c r="AH165" s="252">
        <f t="shared" si="264"/>
        <v>0</v>
      </c>
      <c r="AI165" s="252">
        <f t="shared" si="265"/>
        <v>1</v>
      </c>
      <c r="AJ165" s="236">
        <f t="shared" si="266"/>
        <v>0</v>
      </c>
      <c r="AK165" s="249">
        <f t="shared" si="257"/>
        <v>0</v>
      </c>
      <c r="AL165" s="236">
        <f t="shared" si="238"/>
        <v>0</v>
      </c>
      <c r="AM165" s="249">
        <f t="shared" si="258"/>
        <v>0</v>
      </c>
      <c r="AN165" s="249">
        <f t="shared" si="267"/>
        <v>0</v>
      </c>
      <c r="AO165" s="249">
        <f t="shared" si="268"/>
        <v>0</v>
      </c>
      <c r="AP165" s="249">
        <f t="shared" si="269"/>
        <v>0</v>
      </c>
      <c r="AQ165" s="251">
        <f t="shared" si="270"/>
        <v>0</v>
      </c>
      <c r="AR165" s="243">
        <f t="shared" si="259"/>
        <v>0</v>
      </c>
      <c r="AS165" s="243">
        <f t="shared" si="250"/>
        <v>0</v>
      </c>
      <c r="AT165" s="249">
        <f t="shared" si="223"/>
        <v>0</v>
      </c>
      <c r="AU165" s="249">
        <f t="shared" si="260"/>
        <v>0</v>
      </c>
      <c r="AV165" s="44">
        <f t="shared" si="239"/>
        <v>1</v>
      </c>
      <c r="AW165" s="44">
        <f t="shared" si="240"/>
        <v>0</v>
      </c>
      <c r="AX165" s="249" t="e">
        <f t="shared" si="261"/>
        <v>#VALUE!</v>
      </c>
      <c r="AY165" s="249" t="e">
        <f t="shared" si="241"/>
        <v>#VALUE!</v>
      </c>
      <c r="AZ165" s="243" t="e">
        <f t="shared" si="242"/>
        <v>#VALUE!</v>
      </c>
      <c r="BA165" s="253">
        <f t="shared" si="243"/>
        <v>0</v>
      </c>
      <c r="BB165" s="253">
        <f t="shared" si="244"/>
        <v>0</v>
      </c>
      <c r="BC165" s="226">
        <f t="shared" si="245"/>
        <v>0</v>
      </c>
      <c r="BD165" s="249" t="b">
        <f t="shared" si="246"/>
        <v>0</v>
      </c>
      <c r="BE165" s="249">
        <f t="shared" si="251"/>
        <v>0</v>
      </c>
      <c r="BF165" s="236">
        <f t="shared" si="252"/>
        <v>0</v>
      </c>
      <c r="BG165" s="80"/>
      <c r="BH165" s="80"/>
      <c r="BI165" s="80"/>
      <c r="BN165" s="82"/>
      <c r="BO165" s="82"/>
      <c r="BP165" s="82"/>
      <c r="BQ165" s="82"/>
      <c r="BR165" s="82"/>
      <c r="BS165" s="82"/>
      <c r="BU165" s="131"/>
      <c r="BV165" s="131"/>
    </row>
    <row r="166" spans="1:74" ht="12.75" customHeight="1">
      <c r="A166" s="56"/>
      <c r="B166" s="93"/>
      <c r="C166" s="40" t="str">
        <f t="shared" si="253"/>
        <v/>
      </c>
      <c r="D166" s="55" t="str">
        <f t="shared" si="249"/>
        <v/>
      </c>
      <c r="E166" s="102" t="str">
        <f t="shared" si="247"/>
        <v/>
      </c>
      <c r="F166" s="103" t="str">
        <f t="shared" si="262"/>
        <v/>
      </c>
      <c r="G166" s="102" t="str">
        <f t="shared" si="248"/>
        <v/>
      </c>
      <c r="H166" s="189" t="str">
        <f t="shared" si="263"/>
        <v/>
      </c>
      <c r="I166" s="190"/>
      <c r="J166" s="104"/>
      <c r="K166" s="104"/>
      <c r="L166" s="105" t="str">
        <f t="shared" si="254"/>
        <v/>
      </c>
      <c r="M166" s="104"/>
      <c r="N166" s="104"/>
      <c r="O166" s="107" t="str">
        <f t="shared" si="255"/>
        <v/>
      </c>
      <c r="P166" s="53"/>
      <c r="Q166" s="254"/>
      <c r="R166" s="238">
        <f t="shared" si="224"/>
        <v>0</v>
      </c>
      <c r="S166" s="44">
        <f t="shared" si="225"/>
        <v>0</v>
      </c>
      <c r="T166" s="44">
        <f t="shared" si="226"/>
        <v>1900</v>
      </c>
      <c r="U166" s="44">
        <f t="shared" si="227"/>
        <v>0</v>
      </c>
      <c r="V166" s="44">
        <f t="shared" si="228"/>
        <v>0</v>
      </c>
      <c r="W166" s="44">
        <f t="shared" si="256"/>
        <v>0</v>
      </c>
      <c r="X166" s="236">
        <f t="shared" si="229"/>
        <v>1</v>
      </c>
      <c r="Y166" s="236">
        <f t="shared" si="230"/>
        <v>0</v>
      </c>
      <c r="Z166" s="236">
        <f t="shared" si="231"/>
        <v>0</v>
      </c>
      <c r="AA166" s="236">
        <f t="shared" si="232"/>
        <v>0</v>
      </c>
      <c r="AB166" s="236">
        <f t="shared" si="233"/>
        <v>0</v>
      </c>
      <c r="AC166" s="251">
        <f>PMT(U166/R24*(AB166),1,-AQ165,AQ165)</f>
        <v>0</v>
      </c>
      <c r="AD166" s="251">
        <f t="shared" si="234"/>
        <v>0</v>
      </c>
      <c r="AE166" s="251">
        <f t="shared" si="235"/>
        <v>0</v>
      </c>
      <c r="AF166" s="251">
        <f t="shared" si="236"/>
        <v>0</v>
      </c>
      <c r="AG166" s="251">
        <f t="shared" si="237"/>
        <v>0</v>
      </c>
      <c r="AH166" s="252">
        <f t="shared" si="264"/>
        <v>0</v>
      </c>
      <c r="AI166" s="252">
        <f t="shared" si="265"/>
        <v>1</v>
      </c>
      <c r="AJ166" s="236">
        <f t="shared" si="266"/>
        <v>0</v>
      </c>
      <c r="AK166" s="249">
        <f t="shared" si="257"/>
        <v>0</v>
      </c>
      <c r="AL166" s="236">
        <f t="shared" si="238"/>
        <v>0</v>
      </c>
      <c r="AM166" s="249">
        <f t="shared" si="258"/>
        <v>0</v>
      </c>
      <c r="AN166" s="249">
        <f t="shared" si="267"/>
        <v>0</v>
      </c>
      <c r="AO166" s="249">
        <f t="shared" si="268"/>
        <v>0</v>
      </c>
      <c r="AP166" s="249">
        <f t="shared" si="269"/>
        <v>0</v>
      </c>
      <c r="AQ166" s="251">
        <f t="shared" si="270"/>
        <v>0</v>
      </c>
      <c r="AR166" s="243">
        <f t="shared" si="259"/>
        <v>0</v>
      </c>
      <c r="AS166" s="243">
        <f t="shared" si="250"/>
        <v>0</v>
      </c>
      <c r="AT166" s="249">
        <f t="shared" si="223"/>
        <v>0</v>
      </c>
      <c r="AU166" s="249">
        <f t="shared" si="260"/>
        <v>0</v>
      </c>
      <c r="AV166" s="44">
        <f t="shared" si="239"/>
        <v>1</v>
      </c>
      <c r="AW166" s="44">
        <f t="shared" si="240"/>
        <v>0</v>
      </c>
      <c r="AX166" s="249" t="e">
        <f t="shared" si="261"/>
        <v>#VALUE!</v>
      </c>
      <c r="AY166" s="249" t="e">
        <f t="shared" si="241"/>
        <v>#VALUE!</v>
      </c>
      <c r="AZ166" s="243" t="e">
        <f t="shared" si="242"/>
        <v>#VALUE!</v>
      </c>
      <c r="BA166" s="253">
        <f t="shared" si="243"/>
        <v>0</v>
      </c>
      <c r="BB166" s="253">
        <f t="shared" si="244"/>
        <v>0</v>
      </c>
      <c r="BC166" s="226">
        <f t="shared" si="245"/>
        <v>0</v>
      </c>
      <c r="BD166" s="249" t="b">
        <f t="shared" si="246"/>
        <v>0</v>
      </c>
      <c r="BE166" s="249">
        <f t="shared" si="251"/>
        <v>0</v>
      </c>
      <c r="BF166" s="236">
        <f t="shared" si="252"/>
        <v>0</v>
      </c>
      <c r="BG166" s="80"/>
      <c r="BH166" s="80"/>
      <c r="BI166" s="80"/>
      <c r="BN166" s="82"/>
      <c r="BO166" s="82"/>
      <c r="BP166" s="82"/>
      <c r="BQ166" s="82"/>
      <c r="BR166" s="82"/>
      <c r="BS166" s="82"/>
      <c r="BU166" s="131"/>
      <c r="BV166" s="131"/>
    </row>
    <row r="167" spans="1:74" ht="12.75" customHeight="1">
      <c r="A167" s="56"/>
      <c r="B167" s="93"/>
      <c r="C167" s="40" t="str">
        <f t="shared" si="253"/>
        <v/>
      </c>
      <c r="D167" s="55" t="str">
        <f t="shared" si="249"/>
        <v/>
      </c>
      <c r="E167" s="102" t="str">
        <f t="shared" si="247"/>
        <v/>
      </c>
      <c r="F167" s="103" t="str">
        <f t="shared" si="262"/>
        <v/>
      </c>
      <c r="G167" s="102" t="str">
        <f t="shared" si="248"/>
        <v/>
      </c>
      <c r="H167" s="189" t="str">
        <f t="shared" si="263"/>
        <v/>
      </c>
      <c r="I167" s="190"/>
      <c r="J167" s="104"/>
      <c r="K167" s="104"/>
      <c r="L167" s="105" t="str">
        <f t="shared" si="254"/>
        <v/>
      </c>
      <c r="M167" s="104"/>
      <c r="N167" s="104"/>
      <c r="O167" s="107" t="str">
        <f t="shared" si="255"/>
        <v/>
      </c>
      <c r="P167" s="53"/>
      <c r="Q167" s="254"/>
      <c r="R167" s="238">
        <f t="shared" si="224"/>
        <v>0</v>
      </c>
      <c r="S167" s="44">
        <f t="shared" si="225"/>
        <v>0</v>
      </c>
      <c r="T167" s="44">
        <f t="shared" si="226"/>
        <v>1900</v>
      </c>
      <c r="U167" s="44">
        <f t="shared" si="227"/>
        <v>0</v>
      </c>
      <c r="V167" s="44">
        <f t="shared" si="228"/>
        <v>0</v>
      </c>
      <c r="W167" s="44">
        <f t="shared" si="256"/>
        <v>0</v>
      </c>
      <c r="X167" s="236">
        <f t="shared" si="229"/>
        <v>1</v>
      </c>
      <c r="Y167" s="236">
        <f t="shared" si="230"/>
        <v>0</v>
      </c>
      <c r="Z167" s="236">
        <f t="shared" si="231"/>
        <v>0</v>
      </c>
      <c r="AA167" s="236">
        <f t="shared" si="232"/>
        <v>0</v>
      </c>
      <c r="AB167" s="236">
        <f t="shared" si="233"/>
        <v>0</v>
      </c>
      <c r="AC167" s="251">
        <f>PMT(U167/R24*(AB167),1,-AQ166,AQ166)</f>
        <v>0</v>
      </c>
      <c r="AD167" s="251">
        <f t="shared" si="234"/>
        <v>0</v>
      </c>
      <c r="AE167" s="251">
        <f t="shared" si="235"/>
        <v>0</v>
      </c>
      <c r="AF167" s="251">
        <f t="shared" si="236"/>
        <v>0</v>
      </c>
      <c r="AG167" s="251">
        <f t="shared" si="237"/>
        <v>0</v>
      </c>
      <c r="AH167" s="252">
        <f t="shared" si="264"/>
        <v>0</v>
      </c>
      <c r="AI167" s="252">
        <f t="shared" si="265"/>
        <v>1</v>
      </c>
      <c r="AJ167" s="236">
        <f t="shared" si="266"/>
        <v>0</v>
      </c>
      <c r="AK167" s="249">
        <f t="shared" si="257"/>
        <v>0</v>
      </c>
      <c r="AL167" s="236">
        <f t="shared" si="238"/>
        <v>0</v>
      </c>
      <c r="AM167" s="249">
        <f t="shared" si="258"/>
        <v>0</v>
      </c>
      <c r="AN167" s="249">
        <f t="shared" si="267"/>
        <v>0</v>
      </c>
      <c r="AO167" s="249">
        <f t="shared" si="268"/>
        <v>0</v>
      </c>
      <c r="AP167" s="249">
        <f t="shared" si="269"/>
        <v>0</v>
      </c>
      <c r="AQ167" s="251">
        <f t="shared" si="270"/>
        <v>0</v>
      </c>
      <c r="AR167" s="243">
        <f t="shared" si="259"/>
        <v>0</v>
      </c>
      <c r="AS167" s="243">
        <f t="shared" si="250"/>
        <v>0</v>
      </c>
      <c r="AT167" s="249">
        <f t="shared" si="223"/>
        <v>0</v>
      </c>
      <c r="AU167" s="249">
        <f t="shared" si="260"/>
        <v>0</v>
      </c>
      <c r="AV167" s="44">
        <f t="shared" si="239"/>
        <v>1</v>
      </c>
      <c r="AW167" s="44">
        <f t="shared" si="240"/>
        <v>0</v>
      </c>
      <c r="AX167" s="249" t="e">
        <f t="shared" si="261"/>
        <v>#VALUE!</v>
      </c>
      <c r="AY167" s="249" t="e">
        <f t="shared" si="241"/>
        <v>#VALUE!</v>
      </c>
      <c r="AZ167" s="243" t="e">
        <f t="shared" si="242"/>
        <v>#VALUE!</v>
      </c>
      <c r="BA167" s="253">
        <f t="shared" si="243"/>
        <v>0</v>
      </c>
      <c r="BB167" s="253">
        <f t="shared" si="244"/>
        <v>0</v>
      </c>
      <c r="BC167" s="226">
        <f t="shared" si="245"/>
        <v>0</v>
      </c>
      <c r="BD167" s="249" t="b">
        <f t="shared" si="246"/>
        <v>0</v>
      </c>
      <c r="BE167" s="249">
        <f t="shared" si="251"/>
        <v>0</v>
      </c>
      <c r="BF167" s="236">
        <f t="shared" si="252"/>
        <v>0</v>
      </c>
      <c r="BG167" s="80"/>
      <c r="BH167" s="80"/>
      <c r="BI167" s="80"/>
      <c r="BN167" s="82"/>
      <c r="BO167" s="82"/>
      <c r="BP167" s="82"/>
      <c r="BQ167" s="82"/>
      <c r="BR167" s="82"/>
      <c r="BS167" s="82"/>
      <c r="BU167" s="131"/>
      <c r="BV167" s="131"/>
    </row>
    <row r="168" spans="1:74" ht="12.75" customHeight="1">
      <c r="A168" s="56"/>
      <c r="B168" s="93"/>
      <c r="C168" s="40" t="str">
        <f t="shared" si="253"/>
        <v/>
      </c>
      <c r="D168" s="55" t="str">
        <f t="shared" si="249"/>
        <v/>
      </c>
      <c r="E168" s="102" t="str">
        <f t="shared" si="247"/>
        <v/>
      </c>
      <c r="F168" s="103" t="str">
        <f t="shared" si="262"/>
        <v/>
      </c>
      <c r="G168" s="102" t="str">
        <f t="shared" si="248"/>
        <v/>
      </c>
      <c r="H168" s="189" t="str">
        <f t="shared" si="263"/>
        <v/>
      </c>
      <c r="I168" s="190"/>
      <c r="J168" s="104"/>
      <c r="K168" s="104"/>
      <c r="L168" s="105" t="str">
        <f t="shared" si="254"/>
        <v/>
      </c>
      <c r="M168" s="104"/>
      <c r="N168" s="104"/>
      <c r="O168" s="107" t="str">
        <f t="shared" si="255"/>
        <v/>
      </c>
      <c r="P168" s="53"/>
      <c r="Q168" s="254"/>
      <c r="R168" s="238">
        <f t="shared" si="224"/>
        <v>0</v>
      </c>
      <c r="S168" s="44">
        <f t="shared" si="225"/>
        <v>0</v>
      </c>
      <c r="T168" s="44">
        <f t="shared" si="226"/>
        <v>1900</v>
      </c>
      <c r="U168" s="44">
        <f t="shared" si="227"/>
        <v>0</v>
      </c>
      <c r="V168" s="44">
        <f t="shared" si="228"/>
        <v>0</v>
      </c>
      <c r="W168" s="44">
        <f t="shared" si="256"/>
        <v>0</v>
      </c>
      <c r="X168" s="236">
        <f t="shared" si="229"/>
        <v>1</v>
      </c>
      <c r="Y168" s="236">
        <f t="shared" si="230"/>
        <v>0</v>
      </c>
      <c r="Z168" s="236">
        <f t="shared" si="231"/>
        <v>0</v>
      </c>
      <c r="AA168" s="236">
        <f t="shared" si="232"/>
        <v>0</v>
      </c>
      <c r="AB168" s="236">
        <f t="shared" si="233"/>
        <v>0</v>
      </c>
      <c r="AC168" s="251">
        <f>PMT(U168/R24*(AB168),1,-AQ167,AQ167)</f>
        <v>0</v>
      </c>
      <c r="AD168" s="251">
        <f t="shared" si="234"/>
        <v>0</v>
      </c>
      <c r="AE168" s="251">
        <f t="shared" si="235"/>
        <v>0</v>
      </c>
      <c r="AF168" s="251">
        <f t="shared" si="236"/>
        <v>0</v>
      </c>
      <c r="AG168" s="251">
        <f t="shared" si="237"/>
        <v>0</v>
      </c>
      <c r="AH168" s="252">
        <f t="shared" si="264"/>
        <v>0</v>
      </c>
      <c r="AI168" s="252">
        <f t="shared" si="265"/>
        <v>1</v>
      </c>
      <c r="AJ168" s="236">
        <f t="shared" si="266"/>
        <v>0</v>
      </c>
      <c r="AK168" s="249">
        <f t="shared" si="257"/>
        <v>0</v>
      </c>
      <c r="AL168" s="236">
        <f t="shared" si="238"/>
        <v>0</v>
      </c>
      <c r="AM168" s="249">
        <f t="shared" si="258"/>
        <v>0</v>
      </c>
      <c r="AN168" s="249">
        <f t="shared" si="267"/>
        <v>0</v>
      </c>
      <c r="AO168" s="249">
        <f t="shared" si="268"/>
        <v>0</v>
      </c>
      <c r="AP168" s="249">
        <f t="shared" si="269"/>
        <v>0</v>
      </c>
      <c r="AQ168" s="251">
        <f t="shared" si="270"/>
        <v>0</v>
      </c>
      <c r="AR168" s="243">
        <f t="shared" si="259"/>
        <v>0</v>
      </c>
      <c r="AS168" s="243">
        <f t="shared" si="250"/>
        <v>0</v>
      </c>
      <c r="AT168" s="249">
        <f t="shared" si="223"/>
        <v>0</v>
      </c>
      <c r="AU168" s="249">
        <f t="shared" si="260"/>
        <v>0</v>
      </c>
      <c r="AV168" s="44">
        <f t="shared" si="239"/>
        <v>1</v>
      </c>
      <c r="AW168" s="44">
        <f t="shared" si="240"/>
        <v>0</v>
      </c>
      <c r="AX168" s="249" t="e">
        <f t="shared" si="261"/>
        <v>#VALUE!</v>
      </c>
      <c r="AY168" s="249" t="e">
        <f t="shared" si="241"/>
        <v>#VALUE!</v>
      </c>
      <c r="AZ168" s="243" t="e">
        <f t="shared" si="242"/>
        <v>#VALUE!</v>
      </c>
      <c r="BA168" s="253">
        <f t="shared" si="243"/>
        <v>0</v>
      </c>
      <c r="BB168" s="253">
        <f t="shared" si="244"/>
        <v>0</v>
      </c>
      <c r="BC168" s="226">
        <f t="shared" si="245"/>
        <v>0</v>
      </c>
      <c r="BD168" s="249" t="b">
        <f t="shared" si="246"/>
        <v>0</v>
      </c>
      <c r="BE168" s="249">
        <f t="shared" si="251"/>
        <v>0</v>
      </c>
      <c r="BF168" s="236">
        <f t="shared" si="252"/>
        <v>0</v>
      </c>
      <c r="BG168" s="80"/>
      <c r="BH168" s="80"/>
      <c r="BI168" s="80"/>
      <c r="BN168" s="82"/>
      <c r="BO168" s="82"/>
      <c r="BP168" s="82"/>
      <c r="BQ168" s="82"/>
      <c r="BR168" s="82"/>
      <c r="BS168" s="82"/>
      <c r="BU168" s="131"/>
      <c r="BV168" s="131"/>
    </row>
    <row r="169" spans="1:74" ht="12.75" customHeight="1">
      <c r="A169" s="56"/>
      <c r="B169" s="93"/>
      <c r="C169" s="40" t="str">
        <f t="shared" si="253"/>
        <v/>
      </c>
      <c r="D169" s="55" t="str">
        <f t="shared" si="249"/>
        <v/>
      </c>
      <c r="E169" s="102" t="str">
        <f t="shared" si="247"/>
        <v/>
      </c>
      <c r="F169" s="103" t="str">
        <f t="shared" si="262"/>
        <v/>
      </c>
      <c r="G169" s="102" t="str">
        <f t="shared" si="248"/>
        <v/>
      </c>
      <c r="H169" s="189" t="str">
        <f t="shared" si="263"/>
        <v/>
      </c>
      <c r="I169" s="190"/>
      <c r="J169" s="104"/>
      <c r="K169" s="104"/>
      <c r="L169" s="105" t="str">
        <f t="shared" si="254"/>
        <v/>
      </c>
      <c r="M169" s="104"/>
      <c r="N169" s="104"/>
      <c r="O169" s="107" t="str">
        <f t="shared" si="255"/>
        <v/>
      </c>
      <c r="P169" s="53"/>
      <c r="Q169" s="254"/>
      <c r="R169" s="238">
        <f t="shared" si="224"/>
        <v>0</v>
      </c>
      <c r="S169" s="44">
        <f t="shared" si="225"/>
        <v>0</v>
      </c>
      <c r="T169" s="44">
        <f t="shared" si="226"/>
        <v>1900</v>
      </c>
      <c r="U169" s="44">
        <f t="shared" si="227"/>
        <v>0</v>
      </c>
      <c r="V169" s="44">
        <f t="shared" si="228"/>
        <v>0</v>
      </c>
      <c r="W169" s="44">
        <f t="shared" si="256"/>
        <v>0</v>
      </c>
      <c r="X169" s="236">
        <f t="shared" si="229"/>
        <v>1</v>
      </c>
      <c r="Y169" s="236">
        <f t="shared" si="230"/>
        <v>0</v>
      </c>
      <c r="Z169" s="236">
        <f t="shared" si="231"/>
        <v>0</v>
      </c>
      <c r="AA169" s="236">
        <f t="shared" si="232"/>
        <v>0</v>
      </c>
      <c r="AB169" s="236">
        <f t="shared" si="233"/>
        <v>0</v>
      </c>
      <c r="AC169" s="251">
        <f>PMT(U169/R24*(AB169),1,-AQ168,AQ168)</f>
        <v>0</v>
      </c>
      <c r="AD169" s="251">
        <f t="shared" si="234"/>
        <v>0</v>
      </c>
      <c r="AE169" s="251">
        <f t="shared" si="235"/>
        <v>0</v>
      </c>
      <c r="AF169" s="251">
        <f t="shared" si="236"/>
        <v>0</v>
      </c>
      <c r="AG169" s="251">
        <f t="shared" si="237"/>
        <v>0</v>
      </c>
      <c r="AH169" s="252">
        <f t="shared" si="264"/>
        <v>0</v>
      </c>
      <c r="AI169" s="252">
        <f t="shared" si="265"/>
        <v>1</v>
      </c>
      <c r="AJ169" s="236">
        <f t="shared" si="266"/>
        <v>0</v>
      </c>
      <c r="AK169" s="249">
        <f t="shared" si="257"/>
        <v>0</v>
      </c>
      <c r="AL169" s="236">
        <f t="shared" si="238"/>
        <v>0</v>
      </c>
      <c r="AM169" s="249">
        <f t="shared" si="258"/>
        <v>0</v>
      </c>
      <c r="AN169" s="249">
        <f t="shared" si="267"/>
        <v>0</v>
      </c>
      <c r="AO169" s="249">
        <f t="shared" si="268"/>
        <v>0</v>
      </c>
      <c r="AP169" s="249">
        <f t="shared" si="269"/>
        <v>0</v>
      </c>
      <c r="AQ169" s="251">
        <f t="shared" si="270"/>
        <v>0</v>
      </c>
      <c r="AR169" s="243">
        <f t="shared" si="259"/>
        <v>0</v>
      </c>
      <c r="AS169" s="243">
        <f t="shared" si="250"/>
        <v>0</v>
      </c>
      <c r="AT169" s="249">
        <f t="shared" si="223"/>
        <v>0</v>
      </c>
      <c r="AU169" s="249">
        <f t="shared" si="260"/>
        <v>0</v>
      </c>
      <c r="AV169" s="44">
        <f t="shared" si="239"/>
        <v>1</v>
      </c>
      <c r="AW169" s="44">
        <f t="shared" si="240"/>
        <v>0</v>
      </c>
      <c r="AX169" s="249" t="e">
        <f t="shared" si="261"/>
        <v>#VALUE!</v>
      </c>
      <c r="AY169" s="249" t="e">
        <f t="shared" si="241"/>
        <v>#VALUE!</v>
      </c>
      <c r="AZ169" s="243" t="e">
        <f t="shared" si="242"/>
        <v>#VALUE!</v>
      </c>
      <c r="BA169" s="253">
        <f t="shared" si="243"/>
        <v>0</v>
      </c>
      <c r="BB169" s="253">
        <f t="shared" si="244"/>
        <v>0</v>
      </c>
      <c r="BC169" s="226">
        <f t="shared" si="245"/>
        <v>0</v>
      </c>
      <c r="BD169" s="249" t="b">
        <f t="shared" si="246"/>
        <v>0</v>
      </c>
      <c r="BE169" s="249">
        <f t="shared" si="251"/>
        <v>0</v>
      </c>
      <c r="BF169" s="236">
        <f t="shared" si="252"/>
        <v>0</v>
      </c>
      <c r="BG169" s="80"/>
      <c r="BH169" s="80"/>
      <c r="BI169" s="80"/>
      <c r="BN169" s="82"/>
      <c r="BO169" s="82"/>
      <c r="BP169" s="82"/>
      <c r="BQ169" s="82"/>
      <c r="BR169" s="82"/>
      <c r="BS169" s="82"/>
      <c r="BU169" s="131"/>
      <c r="BV169" s="131"/>
    </row>
    <row r="170" spans="1:74" ht="12.75" customHeight="1">
      <c r="A170" s="56"/>
      <c r="B170" s="93"/>
      <c r="C170" s="40" t="str">
        <f t="shared" si="253"/>
        <v/>
      </c>
      <c r="D170" s="55" t="str">
        <f t="shared" si="249"/>
        <v/>
      </c>
      <c r="E170" s="102" t="str">
        <f t="shared" si="247"/>
        <v/>
      </c>
      <c r="F170" s="103" t="str">
        <f t="shared" si="262"/>
        <v/>
      </c>
      <c r="G170" s="102" t="str">
        <f t="shared" si="248"/>
        <v/>
      </c>
      <c r="H170" s="189" t="str">
        <f t="shared" si="263"/>
        <v/>
      </c>
      <c r="I170" s="190"/>
      <c r="J170" s="104"/>
      <c r="K170" s="104"/>
      <c r="L170" s="105" t="str">
        <f t="shared" si="254"/>
        <v/>
      </c>
      <c r="M170" s="104"/>
      <c r="N170" s="104"/>
      <c r="O170" s="107" t="str">
        <f t="shared" si="255"/>
        <v/>
      </c>
      <c r="P170" s="53"/>
      <c r="Q170" s="254"/>
      <c r="R170" s="238">
        <f t="shared" si="224"/>
        <v>0</v>
      </c>
      <c r="S170" s="44">
        <f t="shared" si="225"/>
        <v>0</v>
      </c>
      <c r="T170" s="44">
        <f t="shared" si="226"/>
        <v>1900</v>
      </c>
      <c r="U170" s="44">
        <f t="shared" si="227"/>
        <v>0</v>
      </c>
      <c r="V170" s="44">
        <f t="shared" si="228"/>
        <v>0</v>
      </c>
      <c r="W170" s="44">
        <f t="shared" si="256"/>
        <v>0</v>
      </c>
      <c r="X170" s="236">
        <f t="shared" si="229"/>
        <v>1</v>
      </c>
      <c r="Y170" s="236">
        <f t="shared" si="230"/>
        <v>0</v>
      </c>
      <c r="Z170" s="236">
        <f t="shared" si="231"/>
        <v>0</v>
      </c>
      <c r="AA170" s="236">
        <f t="shared" si="232"/>
        <v>0</v>
      </c>
      <c r="AB170" s="236">
        <f t="shared" si="233"/>
        <v>0</v>
      </c>
      <c r="AC170" s="251">
        <f>PMT(U170/R24*(AB170),1,-AQ169,AQ169)</f>
        <v>0</v>
      </c>
      <c r="AD170" s="251">
        <f t="shared" si="234"/>
        <v>0</v>
      </c>
      <c r="AE170" s="251">
        <f t="shared" si="235"/>
        <v>0</v>
      </c>
      <c r="AF170" s="251">
        <f t="shared" si="236"/>
        <v>0</v>
      </c>
      <c r="AG170" s="251">
        <f t="shared" si="237"/>
        <v>0</v>
      </c>
      <c r="AH170" s="252">
        <f t="shared" si="264"/>
        <v>0</v>
      </c>
      <c r="AI170" s="252">
        <f t="shared" si="265"/>
        <v>1</v>
      </c>
      <c r="AJ170" s="236">
        <f t="shared" si="266"/>
        <v>0</v>
      </c>
      <c r="AK170" s="249">
        <f t="shared" si="257"/>
        <v>0</v>
      </c>
      <c r="AL170" s="236">
        <f t="shared" si="238"/>
        <v>0</v>
      </c>
      <c r="AM170" s="249">
        <f t="shared" si="258"/>
        <v>0</v>
      </c>
      <c r="AN170" s="249">
        <f t="shared" si="267"/>
        <v>0</v>
      </c>
      <c r="AO170" s="249">
        <f t="shared" si="268"/>
        <v>0</v>
      </c>
      <c r="AP170" s="249">
        <f t="shared" si="269"/>
        <v>0</v>
      </c>
      <c r="AQ170" s="251">
        <f t="shared" si="270"/>
        <v>0</v>
      </c>
      <c r="AR170" s="243">
        <f t="shared" si="259"/>
        <v>0</v>
      </c>
      <c r="AS170" s="243">
        <f t="shared" si="250"/>
        <v>0</v>
      </c>
      <c r="AT170" s="249">
        <f t="shared" si="223"/>
        <v>0</v>
      </c>
      <c r="AU170" s="249">
        <f t="shared" si="260"/>
        <v>0</v>
      </c>
      <c r="AV170" s="44">
        <f t="shared" si="239"/>
        <v>1</v>
      </c>
      <c r="AW170" s="44">
        <f t="shared" si="240"/>
        <v>0</v>
      </c>
      <c r="AX170" s="249" t="e">
        <f t="shared" si="261"/>
        <v>#VALUE!</v>
      </c>
      <c r="AY170" s="249" t="e">
        <f t="shared" si="241"/>
        <v>#VALUE!</v>
      </c>
      <c r="AZ170" s="243" t="e">
        <f t="shared" si="242"/>
        <v>#VALUE!</v>
      </c>
      <c r="BA170" s="253">
        <f t="shared" si="243"/>
        <v>0</v>
      </c>
      <c r="BB170" s="253">
        <f t="shared" si="244"/>
        <v>0</v>
      </c>
      <c r="BC170" s="226">
        <f t="shared" si="245"/>
        <v>0</v>
      </c>
      <c r="BD170" s="249" t="b">
        <f t="shared" si="246"/>
        <v>0</v>
      </c>
      <c r="BE170" s="249">
        <f t="shared" si="251"/>
        <v>0</v>
      </c>
      <c r="BF170" s="236">
        <f t="shared" si="252"/>
        <v>0</v>
      </c>
      <c r="BG170" s="80"/>
      <c r="BH170" s="80"/>
      <c r="BI170" s="80"/>
      <c r="BN170" s="82"/>
      <c r="BO170" s="82"/>
      <c r="BP170" s="82"/>
      <c r="BQ170" s="82"/>
      <c r="BR170" s="82"/>
      <c r="BS170" s="82"/>
      <c r="BU170" s="131"/>
      <c r="BV170" s="131"/>
    </row>
    <row r="171" spans="1:74" ht="12.75" customHeight="1">
      <c r="A171" s="56"/>
      <c r="B171" s="93"/>
      <c r="C171" s="40" t="str">
        <f t="shared" si="253"/>
        <v/>
      </c>
      <c r="D171" s="55" t="str">
        <f t="shared" si="249"/>
        <v/>
      </c>
      <c r="E171" s="102" t="str">
        <f t="shared" si="247"/>
        <v/>
      </c>
      <c r="F171" s="103" t="str">
        <f t="shared" si="262"/>
        <v/>
      </c>
      <c r="G171" s="102" t="str">
        <f t="shared" si="248"/>
        <v/>
      </c>
      <c r="H171" s="189" t="str">
        <f t="shared" si="263"/>
        <v/>
      </c>
      <c r="I171" s="190"/>
      <c r="J171" s="104"/>
      <c r="K171" s="104"/>
      <c r="L171" s="105" t="str">
        <f t="shared" si="254"/>
        <v/>
      </c>
      <c r="M171" s="104"/>
      <c r="N171" s="104"/>
      <c r="O171" s="107" t="str">
        <f t="shared" si="255"/>
        <v/>
      </c>
      <c r="P171" s="53"/>
      <c r="Q171" s="254"/>
      <c r="R171" s="238">
        <f t="shared" si="224"/>
        <v>0</v>
      </c>
      <c r="S171" s="44">
        <f t="shared" si="225"/>
        <v>0</v>
      </c>
      <c r="T171" s="44">
        <f t="shared" si="226"/>
        <v>1900</v>
      </c>
      <c r="U171" s="44">
        <f t="shared" si="227"/>
        <v>0</v>
      </c>
      <c r="V171" s="44">
        <f t="shared" si="228"/>
        <v>0</v>
      </c>
      <c r="W171" s="44">
        <f t="shared" si="256"/>
        <v>0</v>
      </c>
      <c r="X171" s="236">
        <f t="shared" si="229"/>
        <v>1</v>
      </c>
      <c r="Y171" s="236">
        <f t="shared" si="230"/>
        <v>0</v>
      </c>
      <c r="Z171" s="236">
        <f t="shared" si="231"/>
        <v>0</v>
      </c>
      <c r="AA171" s="236">
        <f t="shared" si="232"/>
        <v>0</v>
      </c>
      <c r="AB171" s="236">
        <f t="shared" si="233"/>
        <v>0</v>
      </c>
      <c r="AC171" s="251">
        <f>PMT(U171/R24*(AB171),1,-AQ170,AQ170)</f>
        <v>0</v>
      </c>
      <c r="AD171" s="251">
        <f t="shared" si="234"/>
        <v>0</v>
      </c>
      <c r="AE171" s="251">
        <f t="shared" si="235"/>
        <v>0</v>
      </c>
      <c r="AF171" s="251">
        <f t="shared" si="236"/>
        <v>0</v>
      </c>
      <c r="AG171" s="251">
        <f t="shared" si="237"/>
        <v>0</v>
      </c>
      <c r="AH171" s="252">
        <f t="shared" si="264"/>
        <v>0</v>
      </c>
      <c r="AI171" s="252">
        <f t="shared" si="265"/>
        <v>1</v>
      </c>
      <c r="AJ171" s="236">
        <f t="shared" si="266"/>
        <v>0</v>
      </c>
      <c r="AK171" s="249">
        <f t="shared" si="257"/>
        <v>0</v>
      </c>
      <c r="AL171" s="236">
        <f t="shared" si="238"/>
        <v>0</v>
      </c>
      <c r="AM171" s="249">
        <f t="shared" si="258"/>
        <v>0</v>
      </c>
      <c r="AN171" s="249">
        <f t="shared" si="267"/>
        <v>0</v>
      </c>
      <c r="AO171" s="249">
        <f t="shared" si="268"/>
        <v>0</v>
      </c>
      <c r="AP171" s="249">
        <f t="shared" si="269"/>
        <v>0</v>
      </c>
      <c r="AQ171" s="251">
        <f t="shared" si="270"/>
        <v>0</v>
      </c>
      <c r="AR171" s="243">
        <f t="shared" si="259"/>
        <v>0</v>
      </c>
      <c r="AS171" s="243">
        <f t="shared" si="250"/>
        <v>0</v>
      </c>
      <c r="AT171" s="249">
        <f t="shared" si="223"/>
        <v>0</v>
      </c>
      <c r="AU171" s="249">
        <f t="shared" si="260"/>
        <v>0</v>
      </c>
      <c r="AV171" s="44">
        <f t="shared" si="239"/>
        <v>1</v>
      </c>
      <c r="AW171" s="44">
        <f t="shared" si="240"/>
        <v>0</v>
      </c>
      <c r="AX171" s="249" t="e">
        <f t="shared" si="261"/>
        <v>#VALUE!</v>
      </c>
      <c r="AY171" s="249" t="e">
        <f t="shared" si="241"/>
        <v>#VALUE!</v>
      </c>
      <c r="AZ171" s="243" t="e">
        <f t="shared" si="242"/>
        <v>#VALUE!</v>
      </c>
      <c r="BA171" s="253">
        <f t="shared" si="243"/>
        <v>0</v>
      </c>
      <c r="BB171" s="253">
        <f t="shared" si="244"/>
        <v>0</v>
      </c>
      <c r="BC171" s="226">
        <f t="shared" si="245"/>
        <v>0</v>
      </c>
      <c r="BD171" s="249" t="b">
        <f t="shared" si="246"/>
        <v>0</v>
      </c>
      <c r="BE171" s="249">
        <f t="shared" si="251"/>
        <v>0</v>
      </c>
      <c r="BF171" s="236">
        <f t="shared" si="252"/>
        <v>0</v>
      </c>
      <c r="BG171" s="80"/>
      <c r="BH171" s="80"/>
      <c r="BI171" s="80"/>
      <c r="BN171" s="82"/>
      <c r="BO171" s="82"/>
      <c r="BP171" s="82"/>
      <c r="BQ171" s="82"/>
      <c r="BR171" s="82"/>
      <c r="BS171" s="82"/>
      <c r="BU171" s="131"/>
      <c r="BV171" s="131"/>
    </row>
    <row r="172" spans="1:74" ht="12.75" customHeight="1">
      <c r="A172" s="56"/>
      <c r="B172" s="93"/>
      <c r="C172" s="40" t="str">
        <f t="shared" si="253"/>
        <v/>
      </c>
      <c r="D172" s="55" t="str">
        <f t="shared" si="249"/>
        <v/>
      </c>
      <c r="E172" s="102" t="str">
        <f t="shared" si="247"/>
        <v/>
      </c>
      <c r="F172" s="103" t="str">
        <f t="shared" si="262"/>
        <v/>
      </c>
      <c r="G172" s="102" t="str">
        <f t="shared" si="248"/>
        <v/>
      </c>
      <c r="H172" s="189" t="str">
        <f t="shared" si="263"/>
        <v/>
      </c>
      <c r="I172" s="190"/>
      <c r="J172" s="104"/>
      <c r="K172" s="104"/>
      <c r="L172" s="105" t="str">
        <f t="shared" si="254"/>
        <v/>
      </c>
      <c r="M172" s="104"/>
      <c r="N172" s="104"/>
      <c r="O172" s="107" t="str">
        <f t="shared" si="255"/>
        <v/>
      </c>
      <c r="P172" s="53"/>
      <c r="Q172" s="254"/>
      <c r="R172" s="238">
        <f t="shared" si="224"/>
        <v>0</v>
      </c>
      <c r="S172" s="44">
        <f t="shared" si="225"/>
        <v>0</v>
      </c>
      <c r="T172" s="44">
        <f t="shared" si="226"/>
        <v>1900</v>
      </c>
      <c r="U172" s="44">
        <f t="shared" si="227"/>
        <v>0</v>
      </c>
      <c r="V172" s="44">
        <f t="shared" si="228"/>
        <v>0</v>
      </c>
      <c r="W172" s="44">
        <f t="shared" si="256"/>
        <v>0</v>
      </c>
      <c r="X172" s="236">
        <f t="shared" si="229"/>
        <v>1</v>
      </c>
      <c r="Y172" s="236">
        <f t="shared" si="230"/>
        <v>0</v>
      </c>
      <c r="Z172" s="236">
        <f t="shared" si="231"/>
        <v>0</v>
      </c>
      <c r="AA172" s="236">
        <f t="shared" si="232"/>
        <v>0</v>
      </c>
      <c r="AB172" s="236">
        <f t="shared" si="233"/>
        <v>0</v>
      </c>
      <c r="AC172" s="251">
        <f>PMT(U172/R24*(AB172),1,-AQ171,AQ171)</f>
        <v>0</v>
      </c>
      <c r="AD172" s="251">
        <f t="shared" si="234"/>
        <v>0</v>
      </c>
      <c r="AE172" s="251">
        <f t="shared" si="235"/>
        <v>0</v>
      </c>
      <c r="AF172" s="251">
        <f t="shared" si="236"/>
        <v>0</v>
      </c>
      <c r="AG172" s="251">
        <f t="shared" si="237"/>
        <v>0</v>
      </c>
      <c r="AH172" s="252">
        <f t="shared" si="264"/>
        <v>0</v>
      </c>
      <c r="AI172" s="252">
        <f t="shared" si="265"/>
        <v>1</v>
      </c>
      <c r="AJ172" s="236">
        <f t="shared" si="266"/>
        <v>0</v>
      </c>
      <c r="AK172" s="249">
        <f t="shared" si="257"/>
        <v>0</v>
      </c>
      <c r="AL172" s="236">
        <f t="shared" si="238"/>
        <v>0</v>
      </c>
      <c r="AM172" s="249">
        <f t="shared" si="258"/>
        <v>0</v>
      </c>
      <c r="AN172" s="249">
        <f t="shared" si="267"/>
        <v>0</v>
      </c>
      <c r="AO172" s="249">
        <f t="shared" si="268"/>
        <v>0</v>
      </c>
      <c r="AP172" s="249">
        <f t="shared" si="269"/>
        <v>0</v>
      </c>
      <c r="AQ172" s="251">
        <f t="shared" si="270"/>
        <v>0</v>
      </c>
      <c r="AR172" s="243">
        <f t="shared" si="259"/>
        <v>0</v>
      </c>
      <c r="AS172" s="243">
        <f t="shared" si="250"/>
        <v>0</v>
      </c>
      <c r="AT172" s="249">
        <f t="shared" si="223"/>
        <v>0</v>
      </c>
      <c r="AU172" s="249">
        <f t="shared" si="260"/>
        <v>0</v>
      </c>
      <c r="AV172" s="44">
        <f t="shared" si="239"/>
        <v>1</v>
      </c>
      <c r="AW172" s="44">
        <f t="shared" si="240"/>
        <v>0</v>
      </c>
      <c r="AX172" s="249" t="e">
        <f t="shared" si="261"/>
        <v>#VALUE!</v>
      </c>
      <c r="AY172" s="249" t="e">
        <f t="shared" si="241"/>
        <v>#VALUE!</v>
      </c>
      <c r="AZ172" s="243" t="e">
        <f t="shared" si="242"/>
        <v>#VALUE!</v>
      </c>
      <c r="BA172" s="253">
        <f t="shared" si="243"/>
        <v>0</v>
      </c>
      <c r="BB172" s="253">
        <f t="shared" si="244"/>
        <v>0</v>
      </c>
      <c r="BC172" s="226">
        <f t="shared" si="245"/>
        <v>0</v>
      </c>
      <c r="BD172" s="249" t="b">
        <f t="shared" si="246"/>
        <v>0</v>
      </c>
      <c r="BE172" s="249">
        <f t="shared" si="251"/>
        <v>0</v>
      </c>
      <c r="BF172" s="236">
        <f t="shared" si="252"/>
        <v>0</v>
      </c>
      <c r="BG172" s="80"/>
      <c r="BH172" s="80"/>
      <c r="BI172" s="80"/>
      <c r="BN172" s="82"/>
      <c r="BO172" s="82"/>
      <c r="BP172" s="82"/>
      <c r="BQ172" s="82"/>
      <c r="BR172" s="82"/>
      <c r="BS172" s="82"/>
      <c r="BU172" s="131"/>
      <c r="BV172" s="131"/>
    </row>
    <row r="173" spans="1:74" ht="12.75" customHeight="1">
      <c r="A173" s="56"/>
      <c r="B173" s="93"/>
      <c r="C173" s="40" t="str">
        <f t="shared" si="253"/>
        <v/>
      </c>
      <c r="D173" s="55" t="str">
        <f t="shared" si="249"/>
        <v/>
      </c>
      <c r="E173" s="102" t="str">
        <f t="shared" si="247"/>
        <v/>
      </c>
      <c r="F173" s="103" t="str">
        <f t="shared" si="262"/>
        <v/>
      </c>
      <c r="G173" s="102" t="str">
        <f t="shared" si="248"/>
        <v/>
      </c>
      <c r="H173" s="189" t="str">
        <f t="shared" si="263"/>
        <v/>
      </c>
      <c r="I173" s="190"/>
      <c r="J173" s="104"/>
      <c r="K173" s="104"/>
      <c r="L173" s="105" t="str">
        <f t="shared" si="254"/>
        <v/>
      </c>
      <c r="M173" s="104"/>
      <c r="N173" s="104"/>
      <c r="O173" s="107" t="str">
        <f t="shared" si="255"/>
        <v/>
      </c>
      <c r="P173" s="53"/>
      <c r="Q173" s="254"/>
      <c r="R173" s="238">
        <f t="shared" si="224"/>
        <v>0</v>
      </c>
      <c r="S173" s="44">
        <f t="shared" si="225"/>
        <v>0</v>
      </c>
      <c r="T173" s="44">
        <f t="shared" si="226"/>
        <v>1900</v>
      </c>
      <c r="U173" s="44">
        <f t="shared" si="227"/>
        <v>0</v>
      </c>
      <c r="V173" s="44">
        <f t="shared" si="228"/>
        <v>0</v>
      </c>
      <c r="W173" s="44">
        <f t="shared" si="256"/>
        <v>0</v>
      </c>
      <c r="X173" s="236">
        <f t="shared" si="229"/>
        <v>1</v>
      </c>
      <c r="Y173" s="236">
        <f t="shared" si="230"/>
        <v>0</v>
      </c>
      <c r="Z173" s="236">
        <f t="shared" si="231"/>
        <v>0</v>
      </c>
      <c r="AA173" s="236">
        <f t="shared" si="232"/>
        <v>0</v>
      </c>
      <c r="AB173" s="236">
        <f t="shared" si="233"/>
        <v>0</v>
      </c>
      <c r="AC173" s="251">
        <f>PMT(U173/R24*(AB173),1,-AQ172,AQ172)</f>
        <v>0</v>
      </c>
      <c r="AD173" s="251">
        <f t="shared" si="234"/>
        <v>0</v>
      </c>
      <c r="AE173" s="251">
        <f t="shared" si="235"/>
        <v>0</v>
      </c>
      <c r="AF173" s="251">
        <f t="shared" si="236"/>
        <v>0</v>
      </c>
      <c r="AG173" s="251">
        <f t="shared" si="237"/>
        <v>0</v>
      </c>
      <c r="AH173" s="252">
        <f t="shared" si="264"/>
        <v>0</v>
      </c>
      <c r="AI173" s="252">
        <f t="shared" si="265"/>
        <v>1</v>
      </c>
      <c r="AJ173" s="236">
        <f t="shared" si="266"/>
        <v>0</v>
      </c>
      <c r="AK173" s="249">
        <f t="shared" si="257"/>
        <v>0</v>
      </c>
      <c r="AL173" s="236">
        <f t="shared" si="238"/>
        <v>0</v>
      </c>
      <c r="AM173" s="249">
        <f t="shared" si="258"/>
        <v>0</v>
      </c>
      <c r="AN173" s="249">
        <f t="shared" si="267"/>
        <v>0</v>
      </c>
      <c r="AO173" s="249">
        <f t="shared" si="268"/>
        <v>0</v>
      </c>
      <c r="AP173" s="249">
        <f t="shared" si="269"/>
        <v>0</v>
      </c>
      <c r="AQ173" s="251">
        <f t="shared" si="270"/>
        <v>0</v>
      </c>
      <c r="AR173" s="243">
        <f t="shared" si="259"/>
        <v>0</v>
      </c>
      <c r="AS173" s="243">
        <f t="shared" si="250"/>
        <v>0</v>
      </c>
      <c r="AT173" s="249">
        <f t="shared" si="223"/>
        <v>0</v>
      </c>
      <c r="AU173" s="249">
        <f t="shared" si="260"/>
        <v>0</v>
      </c>
      <c r="AV173" s="44">
        <f t="shared" si="239"/>
        <v>1</v>
      </c>
      <c r="AW173" s="44">
        <f t="shared" si="240"/>
        <v>0</v>
      </c>
      <c r="AX173" s="249" t="e">
        <f t="shared" si="261"/>
        <v>#VALUE!</v>
      </c>
      <c r="AY173" s="249" t="e">
        <f t="shared" si="241"/>
        <v>#VALUE!</v>
      </c>
      <c r="AZ173" s="243" t="e">
        <f t="shared" si="242"/>
        <v>#VALUE!</v>
      </c>
      <c r="BA173" s="253">
        <f t="shared" si="243"/>
        <v>0</v>
      </c>
      <c r="BB173" s="253">
        <f t="shared" si="244"/>
        <v>0</v>
      </c>
      <c r="BC173" s="226">
        <f t="shared" si="245"/>
        <v>0</v>
      </c>
      <c r="BD173" s="249" t="b">
        <f t="shared" si="246"/>
        <v>0</v>
      </c>
      <c r="BE173" s="249">
        <f t="shared" si="251"/>
        <v>0</v>
      </c>
      <c r="BF173" s="236">
        <f t="shared" si="252"/>
        <v>0</v>
      </c>
      <c r="BG173" s="80"/>
      <c r="BH173" s="80"/>
      <c r="BI173" s="80"/>
      <c r="BN173" s="82"/>
      <c r="BO173" s="82"/>
      <c r="BP173" s="82"/>
      <c r="BQ173" s="82"/>
      <c r="BR173" s="82"/>
      <c r="BS173" s="82"/>
      <c r="BU173" s="131"/>
      <c r="BV173" s="131"/>
    </row>
    <row r="174" spans="1:74" ht="12.75" customHeight="1">
      <c r="A174" s="56"/>
      <c r="B174" s="93"/>
      <c r="C174" s="40" t="str">
        <f t="shared" si="253"/>
        <v/>
      </c>
      <c r="D174" s="55" t="str">
        <f t="shared" si="249"/>
        <v/>
      </c>
      <c r="E174" s="102" t="str">
        <f t="shared" si="247"/>
        <v/>
      </c>
      <c r="F174" s="103" t="str">
        <f t="shared" si="262"/>
        <v/>
      </c>
      <c r="G174" s="102" t="str">
        <f t="shared" si="248"/>
        <v/>
      </c>
      <c r="H174" s="189" t="str">
        <f t="shared" si="263"/>
        <v/>
      </c>
      <c r="I174" s="190"/>
      <c r="J174" s="104"/>
      <c r="K174" s="104"/>
      <c r="L174" s="105" t="str">
        <f t="shared" si="254"/>
        <v/>
      </c>
      <c r="M174" s="104"/>
      <c r="N174" s="104"/>
      <c r="O174" s="107" t="str">
        <f t="shared" si="255"/>
        <v/>
      </c>
      <c r="P174" s="53"/>
      <c r="Q174" s="254"/>
      <c r="R174" s="238">
        <f t="shared" si="224"/>
        <v>0</v>
      </c>
      <c r="S174" s="44">
        <f t="shared" si="225"/>
        <v>0</v>
      </c>
      <c r="T174" s="44">
        <f t="shared" si="226"/>
        <v>1900</v>
      </c>
      <c r="U174" s="44">
        <f t="shared" si="227"/>
        <v>0</v>
      </c>
      <c r="V174" s="44">
        <f t="shared" si="228"/>
        <v>0</v>
      </c>
      <c r="W174" s="44">
        <f t="shared" si="256"/>
        <v>0</v>
      </c>
      <c r="X174" s="236">
        <f t="shared" si="229"/>
        <v>1</v>
      </c>
      <c r="Y174" s="236">
        <f t="shared" si="230"/>
        <v>0</v>
      </c>
      <c r="Z174" s="236">
        <f t="shared" si="231"/>
        <v>0</v>
      </c>
      <c r="AA174" s="236">
        <f t="shared" si="232"/>
        <v>0</v>
      </c>
      <c r="AB174" s="236">
        <f t="shared" si="233"/>
        <v>0</v>
      </c>
      <c r="AC174" s="251">
        <f>PMT(U174/R24*(AB174),1,-AQ173,AQ173)</f>
        <v>0</v>
      </c>
      <c r="AD174" s="251">
        <f t="shared" si="234"/>
        <v>0</v>
      </c>
      <c r="AE174" s="251">
        <f t="shared" si="235"/>
        <v>0</v>
      </c>
      <c r="AF174" s="251">
        <f t="shared" si="236"/>
        <v>0</v>
      </c>
      <c r="AG174" s="251">
        <f t="shared" si="237"/>
        <v>0</v>
      </c>
      <c r="AH174" s="252">
        <f t="shared" si="264"/>
        <v>0</v>
      </c>
      <c r="AI174" s="252">
        <f t="shared" si="265"/>
        <v>1</v>
      </c>
      <c r="AJ174" s="236">
        <f t="shared" si="266"/>
        <v>0</v>
      </c>
      <c r="AK174" s="249">
        <f t="shared" si="257"/>
        <v>0</v>
      </c>
      <c r="AL174" s="236">
        <f t="shared" si="238"/>
        <v>0</v>
      </c>
      <c r="AM174" s="249">
        <f t="shared" si="258"/>
        <v>0</v>
      </c>
      <c r="AN174" s="249">
        <f t="shared" si="267"/>
        <v>0</v>
      </c>
      <c r="AO174" s="249">
        <f t="shared" si="268"/>
        <v>0</v>
      </c>
      <c r="AP174" s="249">
        <f t="shared" si="269"/>
        <v>0</v>
      </c>
      <c r="AQ174" s="251">
        <f t="shared" si="270"/>
        <v>0</v>
      </c>
      <c r="AR174" s="243">
        <f t="shared" si="259"/>
        <v>0</v>
      </c>
      <c r="AS174" s="243">
        <f t="shared" si="250"/>
        <v>0</v>
      </c>
      <c r="AT174" s="249">
        <f t="shared" si="223"/>
        <v>0</v>
      </c>
      <c r="AU174" s="249">
        <f t="shared" si="260"/>
        <v>0</v>
      </c>
      <c r="AV174" s="44">
        <f t="shared" si="239"/>
        <v>1</v>
      </c>
      <c r="AW174" s="44">
        <f t="shared" si="240"/>
        <v>0</v>
      </c>
      <c r="AX174" s="249" t="e">
        <f t="shared" si="261"/>
        <v>#VALUE!</v>
      </c>
      <c r="AY174" s="249" t="e">
        <f t="shared" si="241"/>
        <v>#VALUE!</v>
      </c>
      <c r="AZ174" s="243" t="e">
        <f t="shared" si="242"/>
        <v>#VALUE!</v>
      </c>
      <c r="BA174" s="253">
        <f t="shared" si="243"/>
        <v>0</v>
      </c>
      <c r="BB174" s="253">
        <f t="shared" si="244"/>
        <v>0</v>
      </c>
      <c r="BC174" s="226">
        <f t="shared" si="245"/>
        <v>0</v>
      </c>
      <c r="BD174" s="249" t="b">
        <f t="shared" si="246"/>
        <v>0</v>
      </c>
      <c r="BE174" s="249">
        <f t="shared" si="251"/>
        <v>0</v>
      </c>
      <c r="BF174" s="236">
        <f t="shared" si="252"/>
        <v>0</v>
      </c>
      <c r="BG174" s="80"/>
      <c r="BH174" s="80"/>
      <c r="BI174" s="80"/>
      <c r="BN174" s="82"/>
      <c r="BO174" s="82"/>
      <c r="BP174" s="82"/>
      <c r="BQ174" s="82"/>
      <c r="BR174" s="82"/>
      <c r="BS174" s="82"/>
      <c r="BU174" s="131"/>
      <c r="BV174" s="131"/>
    </row>
    <row r="175" spans="1:74" ht="12.75" customHeight="1">
      <c r="A175" s="56"/>
      <c r="B175" s="93"/>
      <c r="C175" s="40" t="str">
        <f t="shared" si="253"/>
        <v/>
      </c>
      <c r="D175" s="55" t="str">
        <f t="shared" si="249"/>
        <v/>
      </c>
      <c r="E175" s="102" t="str">
        <f t="shared" si="247"/>
        <v/>
      </c>
      <c r="F175" s="103" t="str">
        <f t="shared" si="262"/>
        <v/>
      </c>
      <c r="G175" s="102" t="str">
        <f t="shared" si="248"/>
        <v/>
      </c>
      <c r="H175" s="189" t="str">
        <f t="shared" si="263"/>
        <v/>
      </c>
      <c r="I175" s="190"/>
      <c r="J175" s="104"/>
      <c r="K175" s="104"/>
      <c r="L175" s="105" t="str">
        <f t="shared" si="254"/>
        <v/>
      </c>
      <c r="M175" s="104"/>
      <c r="N175" s="104"/>
      <c r="O175" s="107" t="str">
        <f t="shared" si="255"/>
        <v/>
      </c>
      <c r="P175" s="53"/>
      <c r="Q175" s="254"/>
      <c r="R175" s="238">
        <f t="shared" si="224"/>
        <v>0</v>
      </c>
      <c r="S175" s="44">
        <f t="shared" si="225"/>
        <v>0</v>
      </c>
      <c r="T175" s="44">
        <f t="shared" si="226"/>
        <v>1900</v>
      </c>
      <c r="U175" s="44">
        <f t="shared" si="227"/>
        <v>0</v>
      </c>
      <c r="V175" s="44">
        <f t="shared" si="228"/>
        <v>0</v>
      </c>
      <c r="W175" s="44">
        <f t="shared" si="256"/>
        <v>0</v>
      </c>
      <c r="X175" s="236">
        <f t="shared" si="229"/>
        <v>1</v>
      </c>
      <c r="Y175" s="236">
        <f t="shared" si="230"/>
        <v>0</v>
      </c>
      <c r="Z175" s="236">
        <f t="shared" si="231"/>
        <v>0</v>
      </c>
      <c r="AA175" s="236">
        <f t="shared" si="232"/>
        <v>0</v>
      </c>
      <c r="AB175" s="236">
        <f t="shared" si="233"/>
        <v>0</v>
      </c>
      <c r="AC175" s="251">
        <f>PMT(U175/R24*(AB175),1,-AQ174,AQ174)</f>
        <v>0</v>
      </c>
      <c r="AD175" s="251">
        <f t="shared" si="234"/>
        <v>0</v>
      </c>
      <c r="AE175" s="251">
        <f t="shared" si="235"/>
        <v>0</v>
      </c>
      <c r="AF175" s="251">
        <f t="shared" si="236"/>
        <v>0</v>
      </c>
      <c r="AG175" s="251">
        <f t="shared" si="237"/>
        <v>0</v>
      </c>
      <c r="AH175" s="252">
        <f t="shared" si="264"/>
        <v>0</v>
      </c>
      <c r="AI175" s="252">
        <f t="shared" si="265"/>
        <v>1</v>
      </c>
      <c r="AJ175" s="236">
        <f t="shared" si="266"/>
        <v>0</v>
      </c>
      <c r="AK175" s="249">
        <f t="shared" si="257"/>
        <v>0</v>
      </c>
      <c r="AL175" s="236">
        <f t="shared" si="238"/>
        <v>0</v>
      </c>
      <c r="AM175" s="249">
        <f t="shared" si="258"/>
        <v>0</v>
      </c>
      <c r="AN175" s="249">
        <f t="shared" si="267"/>
        <v>0</v>
      </c>
      <c r="AO175" s="249">
        <f t="shared" si="268"/>
        <v>0</v>
      </c>
      <c r="AP175" s="249">
        <f t="shared" si="269"/>
        <v>0</v>
      </c>
      <c r="AQ175" s="251">
        <f t="shared" si="270"/>
        <v>0</v>
      </c>
      <c r="AR175" s="243">
        <f t="shared" si="259"/>
        <v>0</v>
      </c>
      <c r="AS175" s="243">
        <f t="shared" si="250"/>
        <v>0</v>
      </c>
      <c r="AT175" s="249">
        <f t="shared" si="223"/>
        <v>0</v>
      </c>
      <c r="AU175" s="249">
        <f t="shared" si="260"/>
        <v>0</v>
      </c>
      <c r="AV175" s="44">
        <f t="shared" si="239"/>
        <v>1</v>
      </c>
      <c r="AW175" s="44">
        <f t="shared" si="240"/>
        <v>0</v>
      </c>
      <c r="AX175" s="249" t="e">
        <f t="shared" si="261"/>
        <v>#VALUE!</v>
      </c>
      <c r="AY175" s="249" t="e">
        <f t="shared" si="241"/>
        <v>#VALUE!</v>
      </c>
      <c r="AZ175" s="243" t="e">
        <f t="shared" si="242"/>
        <v>#VALUE!</v>
      </c>
      <c r="BA175" s="253">
        <f t="shared" si="243"/>
        <v>0</v>
      </c>
      <c r="BB175" s="253">
        <f t="shared" si="244"/>
        <v>0</v>
      </c>
      <c r="BC175" s="226">
        <f t="shared" si="245"/>
        <v>0</v>
      </c>
      <c r="BD175" s="249" t="b">
        <f t="shared" si="246"/>
        <v>0</v>
      </c>
      <c r="BE175" s="249">
        <f t="shared" si="251"/>
        <v>0</v>
      </c>
      <c r="BF175" s="236">
        <f t="shared" si="252"/>
        <v>0</v>
      </c>
      <c r="BG175" s="80"/>
      <c r="BH175" s="80"/>
      <c r="BI175" s="80"/>
      <c r="BN175" s="82"/>
      <c r="BO175" s="82"/>
      <c r="BP175" s="82"/>
      <c r="BQ175" s="82"/>
      <c r="BR175" s="82"/>
      <c r="BS175" s="82"/>
      <c r="BU175" s="131"/>
      <c r="BV175" s="131"/>
    </row>
    <row r="176" spans="1:74" ht="12.75" customHeight="1">
      <c r="A176" s="56"/>
      <c r="B176" s="93"/>
      <c r="C176" s="40" t="str">
        <f t="shared" si="253"/>
        <v/>
      </c>
      <c r="D176" s="55" t="str">
        <f t="shared" si="249"/>
        <v/>
      </c>
      <c r="E176" s="102" t="str">
        <f t="shared" si="247"/>
        <v/>
      </c>
      <c r="F176" s="103" t="str">
        <f t="shared" si="262"/>
        <v/>
      </c>
      <c r="G176" s="102" t="str">
        <f t="shared" si="248"/>
        <v/>
      </c>
      <c r="H176" s="189" t="str">
        <f t="shared" si="263"/>
        <v/>
      </c>
      <c r="I176" s="190"/>
      <c r="J176" s="104"/>
      <c r="K176" s="104"/>
      <c r="L176" s="105" t="str">
        <f t="shared" si="254"/>
        <v/>
      </c>
      <c r="M176" s="104"/>
      <c r="N176" s="104"/>
      <c r="O176" s="107" t="str">
        <f t="shared" si="255"/>
        <v/>
      </c>
      <c r="P176" s="53"/>
      <c r="Q176" s="254"/>
      <c r="R176" s="238">
        <f t="shared" si="224"/>
        <v>0</v>
      </c>
      <c r="S176" s="44">
        <f t="shared" si="225"/>
        <v>0</v>
      </c>
      <c r="T176" s="44">
        <f t="shared" si="226"/>
        <v>1900</v>
      </c>
      <c r="U176" s="44">
        <f t="shared" si="227"/>
        <v>0</v>
      </c>
      <c r="V176" s="44">
        <f t="shared" si="228"/>
        <v>0</v>
      </c>
      <c r="W176" s="44">
        <f t="shared" si="256"/>
        <v>0</v>
      </c>
      <c r="X176" s="236">
        <f t="shared" si="229"/>
        <v>1</v>
      </c>
      <c r="Y176" s="236">
        <f t="shared" si="230"/>
        <v>0</v>
      </c>
      <c r="Z176" s="236">
        <f t="shared" si="231"/>
        <v>0</v>
      </c>
      <c r="AA176" s="236">
        <f t="shared" si="232"/>
        <v>0</v>
      </c>
      <c r="AB176" s="236">
        <f t="shared" si="233"/>
        <v>0</v>
      </c>
      <c r="AC176" s="251">
        <f>PMT(U176/R24*(AB176),1,-AQ175,AQ175)</f>
        <v>0</v>
      </c>
      <c r="AD176" s="251">
        <f t="shared" si="234"/>
        <v>0</v>
      </c>
      <c r="AE176" s="251">
        <f t="shared" si="235"/>
        <v>0</v>
      </c>
      <c r="AF176" s="251">
        <f t="shared" si="236"/>
        <v>0</v>
      </c>
      <c r="AG176" s="251">
        <f t="shared" si="237"/>
        <v>0</v>
      </c>
      <c r="AH176" s="252">
        <f t="shared" si="264"/>
        <v>0</v>
      </c>
      <c r="AI176" s="252">
        <f t="shared" si="265"/>
        <v>1</v>
      </c>
      <c r="AJ176" s="236">
        <f t="shared" si="266"/>
        <v>0</v>
      </c>
      <c r="AK176" s="249">
        <f t="shared" si="257"/>
        <v>0</v>
      </c>
      <c r="AL176" s="236">
        <f t="shared" si="238"/>
        <v>0</v>
      </c>
      <c r="AM176" s="249">
        <f t="shared" si="258"/>
        <v>0</v>
      </c>
      <c r="AN176" s="249">
        <f t="shared" si="267"/>
        <v>0</v>
      </c>
      <c r="AO176" s="249">
        <f t="shared" si="268"/>
        <v>0</v>
      </c>
      <c r="AP176" s="249">
        <f t="shared" si="269"/>
        <v>0</v>
      </c>
      <c r="AQ176" s="251">
        <f t="shared" si="270"/>
        <v>0</v>
      </c>
      <c r="AR176" s="243">
        <f t="shared" si="259"/>
        <v>0</v>
      </c>
      <c r="AS176" s="243">
        <f t="shared" si="250"/>
        <v>0</v>
      </c>
      <c r="AT176" s="249">
        <f t="shared" si="223"/>
        <v>0</v>
      </c>
      <c r="AU176" s="249">
        <f t="shared" si="260"/>
        <v>0</v>
      </c>
      <c r="AV176" s="44">
        <f t="shared" si="239"/>
        <v>1</v>
      </c>
      <c r="AW176" s="44">
        <f t="shared" si="240"/>
        <v>0</v>
      </c>
      <c r="AX176" s="249" t="e">
        <f t="shared" si="261"/>
        <v>#VALUE!</v>
      </c>
      <c r="AY176" s="249" t="e">
        <f t="shared" si="241"/>
        <v>#VALUE!</v>
      </c>
      <c r="AZ176" s="243" t="e">
        <f t="shared" si="242"/>
        <v>#VALUE!</v>
      </c>
      <c r="BA176" s="253">
        <f t="shared" si="243"/>
        <v>0</v>
      </c>
      <c r="BB176" s="253">
        <f t="shared" si="244"/>
        <v>0</v>
      </c>
      <c r="BC176" s="226">
        <f t="shared" si="245"/>
        <v>0</v>
      </c>
      <c r="BD176" s="249" t="b">
        <f t="shared" si="246"/>
        <v>0</v>
      </c>
      <c r="BE176" s="249">
        <f t="shared" si="251"/>
        <v>0</v>
      </c>
      <c r="BF176" s="236">
        <f t="shared" si="252"/>
        <v>0</v>
      </c>
      <c r="BG176" s="80"/>
      <c r="BH176" s="80"/>
      <c r="BI176" s="80"/>
      <c r="BN176" s="82"/>
      <c r="BO176" s="82"/>
      <c r="BP176" s="82"/>
      <c r="BQ176" s="82"/>
      <c r="BR176" s="82"/>
      <c r="BS176" s="82"/>
      <c r="BU176" s="131"/>
      <c r="BV176" s="131"/>
    </row>
    <row r="177" spans="1:74" ht="12.75" customHeight="1">
      <c r="A177" s="56"/>
      <c r="B177" s="93"/>
      <c r="C177" s="40" t="str">
        <f t="shared" si="253"/>
        <v/>
      </c>
      <c r="D177" s="55" t="str">
        <f t="shared" si="249"/>
        <v/>
      </c>
      <c r="E177" s="102" t="str">
        <f t="shared" si="247"/>
        <v/>
      </c>
      <c r="F177" s="103" t="str">
        <f t="shared" si="262"/>
        <v/>
      </c>
      <c r="G177" s="102" t="str">
        <f t="shared" si="248"/>
        <v/>
      </c>
      <c r="H177" s="189" t="str">
        <f t="shared" si="263"/>
        <v/>
      </c>
      <c r="I177" s="190"/>
      <c r="J177" s="104"/>
      <c r="K177" s="104"/>
      <c r="L177" s="105" t="str">
        <f t="shared" si="254"/>
        <v/>
      </c>
      <c r="M177" s="104"/>
      <c r="N177" s="104"/>
      <c r="O177" s="107" t="str">
        <f t="shared" si="255"/>
        <v/>
      </c>
      <c r="P177" s="53"/>
      <c r="Q177" s="254"/>
      <c r="R177" s="238">
        <f t="shared" si="224"/>
        <v>0</v>
      </c>
      <c r="S177" s="44">
        <f t="shared" si="225"/>
        <v>0</v>
      </c>
      <c r="T177" s="44">
        <f t="shared" si="226"/>
        <v>1900</v>
      </c>
      <c r="U177" s="44">
        <f t="shared" si="227"/>
        <v>0</v>
      </c>
      <c r="V177" s="44">
        <f t="shared" si="228"/>
        <v>0</v>
      </c>
      <c r="W177" s="44">
        <f t="shared" si="256"/>
        <v>0</v>
      </c>
      <c r="X177" s="236">
        <f t="shared" si="229"/>
        <v>1</v>
      </c>
      <c r="Y177" s="236">
        <f t="shared" si="230"/>
        <v>0</v>
      </c>
      <c r="Z177" s="236">
        <f t="shared" si="231"/>
        <v>0</v>
      </c>
      <c r="AA177" s="236">
        <f t="shared" si="232"/>
        <v>0</v>
      </c>
      <c r="AB177" s="236">
        <f t="shared" si="233"/>
        <v>0</v>
      </c>
      <c r="AC177" s="251">
        <f>PMT(U177/R24*(AB177),1,-AQ176,AQ176)</f>
        <v>0</v>
      </c>
      <c r="AD177" s="251">
        <f t="shared" si="234"/>
        <v>0</v>
      </c>
      <c r="AE177" s="251">
        <f t="shared" si="235"/>
        <v>0</v>
      </c>
      <c r="AF177" s="251">
        <f t="shared" si="236"/>
        <v>0</v>
      </c>
      <c r="AG177" s="251">
        <f t="shared" si="237"/>
        <v>0</v>
      </c>
      <c r="AH177" s="252">
        <f t="shared" si="264"/>
        <v>0</v>
      </c>
      <c r="AI177" s="252">
        <f t="shared" si="265"/>
        <v>1</v>
      </c>
      <c r="AJ177" s="236">
        <f t="shared" si="266"/>
        <v>0</v>
      </c>
      <c r="AK177" s="249">
        <f t="shared" si="257"/>
        <v>0</v>
      </c>
      <c r="AL177" s="236">
        <f t="shared" si="238"/>
        <v>0</v>
      </c>
      <c r="AM177" s="249">
        <f t="shared" si="258"/>
        <v>0</v>
      </c>
      <c r="AN177" s="249">
        <f t="shared" si="267"/>
        <v>0</v>
      </c>
      <c r="AO177" s="249">
        <f t="shared" si="268"/>
        <v>0</v>
      </c>
      <c r="AP177" s="249">
        <f t="shared" si="269"/>
        <v>0</v>
      </c>
      <c r="AQ177" s="251">
        <f t="shared" si="270"/>
        <v>0</v>
      </c>
      <c r="AR177" s="243">
        <f t="shared" si="259"/>
        <v>0</v>
      </c>
      <c r="AS177" s="243">
        <f t="shared" si="250"/>
        <v>0</v>
      </c>
      <c r="AT177" s="249">
        <f t="shared" si="223"/>
        <v>0</v>
      </c>
      <c r="AU177" s="249">
        <f t="shared" si="260"/>
        <v>0</v>
      </c>
      <c r="AV177" s="44">
        <f t="shared" si="239"/>
        <v>1</v>
      </c>
      <c r="AW177" s="44">
        <f t="shared" si="240"/>
        <v>0</v>
      </c>
      <c r="AX177" s="249" t="e">
        <f t="shared" si="261"/>
        <v>#VALUE!</v>
      </c>
      <c r="AY177" s="249" t="e">
        <f t="shared" si="241"/>
        <v>#VALUE!</v>
      </c>
      <c r="AZ177" s="243" t="e">
        <f t="shared" si="242"/>
        <v>#VALUE!</v>
      </c>
      <c r="BA177" s="253">
        <f t="shared" si="243"/>
        <v>0</v>
      </c>
      <c r="BB177" s="253">
        <f t="shared" si="244"/>
        <v>0</v>
      </c>
      <c r="BC177" s="226">
        <f t="shared" si="245"/>
        <v>0</v>
      </c>
      <c r="BD177" s="249" t="b">
        <f t="shared" si="246"/>
        <v>0</v>
      </c>
      <c r="BE177" s="249">
        <f t="shared" si="251"/>
        <v>0</v>
      </c>
      <c r="BF177" s="236">
        <f t="shared" si="252"/>
        <v>0</v>
      </c>
      <c r="BG177" s="80"/>
      <c r="BH177" s="80"/>
      <c r="BI177" s="80"/>
      <c r="BN177" s="82"/>
      <c r="BO177" s="82"/>
      <c r="BP177" s="82"/>
      <c r="BQ177" s="82"/>
      <c r="BR177" s="82"/>
      <c r="BS177" s="82"/>
      <c r="BU177" s="131"/>
      <c r="BV177" s="131"/>
    </row>
    <row r="178" spans="1:74" ht="12.75" customHeight="1">
      <c r="A178" s="56"/>
      <c r="B178" s="93"/>
      <c r="C178" s="40" t="str">
        <f t="shared" si="253"/>
        <v/>
      </c>
      <c r="D178" s="55" t="str">
        <f t="shared" si="249"/>
        <v/>
      </c>
      <c r="E178" s="102" t="str">
        <f t="shared" si="247"/>
        <v/>
      </c>
      <c r="F178" s="103" t="str">
        <f t="shared" si="262"/>
        <v/>
      </c>
      <c r="G178" s="102" t="str">
        <f t="shared" si="248"/>
        <v/>
      </c>
      <c r="H178" s="189" t="str">
        <f t="shared" si="263"/>
        <v/>
      </c>
      <c r="I178" s="190"/>
      <c r="J178" s="104"/>
      <c r="K178" s="104"/>
      <c r="L178" s="105" t="str">
        <f t="shared" si="254"/>
        <v/>
      </c>
      <c r="M178" s="104"/>
      <c r="N178" s="104"/>
      <c r="O178" s="107" t="str">
        <f t="shared" si="255"/>
        <v/>
      </c>
      <c r="P178" s="53"/>
      <c r="Q178" s="254"/>
      <c r="R178" s="238">
        <f t="shared" si="224"/>
        <v>0</v>
      </c>
      <c r="S178" s="44">
        <f t="shared" si="225"/>
        <v>0</v>
      </c>
      <c r="T178" s="44">
        <f t="shared" si="226"/>
        <v>1900</v>
      </c>
      <c r="U178" s="44">
        <f t="shared" si="227"/>
        <v>0</v>
      </c>
      <c r="V178" s="44">
        <f t="shared" si="228"/>
        <v>0</v>
      </c>
      <c r="W178" s="44">
        <f t="shared" si="256"/>
        <v>0</v>
      </c>
      <c r="X178" s="236">
        <f t="shared" si="229"/>
        <v>1</v>
      </c>
      <c r="Y178" s="236">
        <f t="shared" si="230"/>
        <v>0</v>
      </c>
      <c r="Z178" s="236">
        <f t="shared" si="231"/>
        <v>0</v>
      </c>
      <c r="AA178" s="236">
        <f t="shared" si="232"/>
        <v>0</v>
      </c>
      <c r="AB178" s="236">
        <f t="shared" si="233"/>
        <v>0</v>
      </c>
      <c r="AC178" s="251">
        <f>PMT(U178/R24*(AB178),1,-AQ177,AQ177)</f>
        <v>0</v>
      </c>
      <c r="AD178" s="251">
        <f t="shared" si="234"/>
        <v>0</v>
      </c>
      <c r="AE178" s="251">
        <f t="shared" si="235"/>
        <v>0</v>
      </c>
      <c r="AF178" s="251">
        <f t="shared" si="236"/>
        <v>0</v>
      </c>
      <c r="AG178" s="251">
        <f t="shared" si="237"/>
        <v>0</v>
      </c>
      <c r="AH178" s="252">
        <f t="shared" si="264"/>
        <v>0</v>
      </c>
      <c r="AI178" s="252">
        <f t="shared" si="265"/>
        <v>1</v>
      </c>
      <c r="AJ178" s="236">
        <f t="shared" si="266"/>
        <v>0</v>
      </c>
      <c r="AK178" s="249">
        <f t="shared" si="257"/>
        <v>0</v>
      </c>
      <c r="AL178" s="236">
        <f t="shared" si="238"/>
        <v>0</v>
      </c>
      <c r="AM178" s="249">
        <f t="shared" si="258"/>
        <v>0</v>
      </c>
      <c r="AN178" s="249">
        <f t="shared" si="267"/>
        <v>0</v>
      </c>
      <c r="AO178" s="249">
        <f t="shared" si="268"/>
        <v>0</v>
      </c>
      <c r="AP178" s="249">
        <f t="shared" si="269"/>
        <v>0</v>
      </c>
      <c r="AQ178" s="251">
        <f t="shared" si="270"/>
        <v>0</v>
      </c>
      <c r="AR178" s="243">
        <f t="shared" si="259"/>
        <v>0</v>
      </c>
      <c r="AS178" s="243">
        <f t="shared" si="250"/>
        <v>0</v>
      </c>
      <c r="AT178" s="249">
        <f t="shared" si="223"/>
        <v>0</v>
      </c>
      <c r="AU178" s="249">
        <f t="shared" si="260"/>
        <v>0</v>
      </c>
      <c r="AV178" s="44">
        <f t="shared" si="239"/>
        <v>1</v>
      </c>
      <c r="AW178" s="44">
        <f t="shared" si="240"/>
        <v>0</v>
      </c>
      <c r="AX178" s="249" t="e">
        <f t="shared" si="261"/>
        <v>#VALUE!</v>
      </c>
      <c r="AY178" s="249" t="e">
        <f t="shared" si="241"/>
        <v>#VALUE!</v>
      </c>
      <c r="AZ178" s="243" t="e">
        <f t="shared" si="242"/>
        <v>#VALUE!</v>
      </c>
      <c r="BA178" s="253">
        <f t="shared" si="243"/>
        <v>0</v>
      </c>
      <c r="BB178" s="253">
        <f t="shared" si="244"/>
        <v>0</v>
      </c>
      <c r="BC178" s="226">
        <f t="shared" si="245"/>
        <v>0</v>
      </c>
      <c r="BD178" s="249" t="b">
        <f t="shared" si="246"/>
        <v>0</v>
      </c>
      <c r="BE178" s="249">
        <f t="shared" si="251"/>
        <v>0</v>
      </c>
      <c r="BF178" s="236">
        <f t="shared" si="252"/>
        <v>0</v>
      </c>
      <c r="BG178" s="80"/>
      <c r="BH178" s="80"/>
      <c r="BI178" s="80"/>
      <c r="BN178" s="82"/>
      <c r="BO178" s="82"/>
      <c r="BP178" s="82"/>
      <c r="BQ178" s="82"/>
      <c r="BR178" s="82"/>
      <c r="BS178" s="82"/>
      <c r="BU178" s="131"/>
      <c r="BV178" s="131"/>
    </row>
    <row r="179" spans="1:74" ht="12.75" customHeight="1">
      <c r="A179" s="56"/>
      <c r="B179" s="93"/>
      <c r="C179" s="40" t="str">
        <f t="shared" si="253"/>
        <v/>
      </c>
      <c r="D179" s="55" t="str">
        <f t="shared" si="249"/>
        <v/>
      </c>
      <c r="E179" s="102" t="str">
        <f t="shared" si="247"/>
        <v/>
      </c>
      <c r="F179" s="103" t="str">
        <f t="shared" si="262"/>
        <v/>
      </c>
      <c r="G179" s="102" t="str">
        <f t="shared" si="248"/>
        <v/>
      </c>
      <c r="H179" s="189" t="str">
        <f t="shared" si="263"/>
        <v/>
      </c>
      <c r="I179" s="190"/>
      <c r="J179" s="104"/>
      <c r="K179" s="104"/>
      <c r="L179" s="105" t="str">
        <f t="shared" si="254"/>
        <v/>
      </c>
      <c r="M179" s="104"/>
      <c r="N179" s="104"/>
      <c r="O179" s="107" t="str">
        <f t="shared" si="255"/>
        <v/>
      </c>
      <c r="P179" s="53"/>
      <c r="Q179" s="254"/>
      <c r="R179" s="238">
        <f t="shared" si="224"/>
        <v>0</v>
      </c>
      <c r="S179" s="44">
        <f t="shared" si="225"/>
        <v>0</v>
      </c>
      <c r="T179" s="44">
        <f t="shared" si="226"/>
        <v>1900</v>
      </c>
      <c r="U179" s="44">
        <f t="shared" si="227"/>
        <v>0</v>
      </c>
      <c r="V179" s="44">
        <f t="shared" si="228"/>
        <v>0</v>
      </c>
      <c r="W179" s="44">
        <f t="shared" si="256"/>
        <v>0</v>
      </c>
      <c r="X179" s="236">
        <f t="shared" si="229"/>
        <v>1</v>
      </c>
      <c r="Y179" s="236">
        <f t="shared" si="230"/>
        <v>0</v>
      </c>
      <c r="Z179" s="236">
        <f t="shared" si="231"/>
        <v>0</v>
      </c>
      <c r="AA179" s="236">
        <f t="shared" si="232"/>
        <v>0</v>
      </c>
      <c r="AB179" s="236">
        <f t="shared" si="233"/>
        <v>0</v>
      </c>
      <c r="AC179" s="251">
        <f>PMT(U179/R24*(AB179),1,-AQ178,AQ178)</f>
        <v>0</v>
      </c>
      <c r="AD179" s="251">
        <f t="shared" si="234"/>
        <v>0</v>
      </c>
      <c r="AE179" s="251">
        <f t="shared" si="235"/>
        <v>0</v>
      </c>
      <c r="AF179" s="251">
        <f t="shared" si="236"/>
        <v>0</v>
      </c>
      <c r="AG179" s="251">
        <f t="shared" si="237"/>
        <v>0</v>
      </c>
      <c r="AH179" s="252">
        <f t="shared" si="264"/>
        <v>0</v>
      </c>
      <c r="AI179" s="252">
        <f t="shared" si="265"/>
        <v>1</v>
      </c>
      <c r="AJ179" s="236">
        <f t="shared" si="266"/>
        <v>0</v>
      </c>
      <c r="AK179" s="249">
        <f t="shared" si="257"/>
        <v>0</v>
      </c>
      <c r="AL179" s="236">
        <f t="shared" si="238"/>
        <v>0</v>
      </c>
      <c r="AM179" s="249">
        <f t="shared" si="258"/>
        <v>0</v>
      </c>
      <c r="AN179" s="249">
        <f t="shared" si="267"/>
        <v>0</v>
      </c>
      <c r="AO179" s="249">
        <f t="shared" si="268"/>
        <v>0</v>
      </c>
      <c r="AP179" s="249">
        <f t="shared" si="269"/>
        <v>0</v>
      </c>
      <c r="AQ179" s="251">
        <f t="shared" si="270"/>
        <v>0</v>
      </c>
      <c r="AR179" s="243">
        <f t="shared" si="259"/>
        <v>0</v>
      </c>
      <c r="AS179" s="243">
        <f t="shared" si="250"/>
        <v>0</v>
      </c>
      <c r="AT179" s="249">
        <f t="shared" ref="AT179:AT242" si="271">IF(A180="",0,AT178+M179-N179)</f>
        <v>0</v>
      </c>
      <c r="AU179" s="249">
        <f t="shared" si="260"/>
        <v>0</v>
      </c>
      <c r="AV179" s="44">
        <f t="shared" si="239"/>
        <v>1</v>
      </c>
      <c r="AW179" s="44">
        <f t="shared" si="240"/>
        <v>0</v>
      </c>
      <c r="AX179" s="249" t="e">
        <f t="shared" si="261"/>
        <v>#VALUE!</v>
      </c>
      <c r="AY179" s="249" t="e">
        <f t="shared" si="241"/>
        <v>#VALUE!</v>
      </c>
      <c r="AZ179" s="243" t="e">
        <f t="shared" si="242"/>
        <v>#VALUE!</v>
      </c>
      <c r="BA179" s="253">
        <f t="shared" si="243"/>
        <v>0</v>
      </c>
      <c r="BB179" s="253">
        <f t="shared" si="244"/>
        <v>0</v>
      </c>
      <c r="BC179" s="226">
        <f t="shared" si="245"/>
        <v>0</v>
      </c>
      <c r="BD179" s="249" t="b">
        <f t="shared" si="246"/>
        <v>0</v>
      </c>
      <c r="BE179" s="249">
        <f t="shared" si="251"/>
        <v>0</v>
      </c>
      <c r="BF179" s="236">
        <f t="shared" si="252"/>
        <v>0</v>
      </c>
      <c r="BG179" s="80"/>
      <c r="BH179" s="80"/>
      <c r="BI179" s="80"/>
      <c r="BN179" s="82"/>
      <c r="BO179" s="82"/>
      <c r="BP179" s="82"/>
      <c r="BQ179" s="82"/>
      <c r="BR179" s="82"/>
      <c r="BS179" s="82"/>
      <c r="BU179" s="131"/>
      <c r="BV179" s="131"/>
    </row>
    <row r="180" spans="1:74" ht="12.75" customHeight="1">
      <c r="A180" s="56"/>
      <c r="B180" s="93"/>
      <c r="C180" s="40" t="str">
        <f t="shared" si="253"/>
        <v/>
      </c>
      <c r="D180" s="55" t="str">
        <f t="shared" si="249"/>
        <v/>
      </c>
      <c r="E180" s="102" t="str">
        <f t="shared" si="247"/>
        <v/>
      </c>
      <c r="F180" s="103" t="str">
        <f t="shared" si="262"/>
        <v/>
      </c>
      <c r="G180" s="102" t="str">
        <f t="shared" si="248"/>
        <v/>
      </c>
      <c r="H180" s="189" t="str">
        <f t="shared" si="263"/>
        <v/>
      </c>
      <c r="I180" s="190"/>
      <c r="J180" s="104"/>
      <c r="K180" s="104"/>
      <c r="L180" s="105" t="str">
        <f t="shared" si="254"/>
        <v/>
      </c>
      <c r="M180" s="104"/>
      <c r="N180" s="104"/>
      <c r="O180" s="107" t="str">
        <f t="shared" si="255"/>
        <v/>
      </c>
      <c r="P180" s="53"/>
      <c r="Q180" s="254"/>
      <c r="R180" s="238">
        <f t="shared" si="224"/>
        <v>0</v>
      </c>
      <c r="S180" s="44">
        <f t="shared" si="225"/>
        <v>0</v>
      </c>
      <c r="T180" s="44">
        <f t="shared" si="226"/>
        <v>1900</v>
      </c>
      <c r="U180" s="44">
        <f t="shared" si="227"/>
        <v>0</v>
      </c>
      <c r="V180" s="44">
        <f t="shared" si="228"/>
        <v>0</v>
      </c>
      <c r="W180" s="44">
        <f t="shared" si="256"/>
        <v>0</v>
      </c>
      <c r="X180" s="236">
        <f t="shared" si="229"/>
        <v>1</v>
      </c>
      <c r="Y180" s="236">
        <f t="shared" si="230"/>
        <v>0</v>
      </c>
      <c r="Z180" s="236">
        <f t="shared" si="231"/>
        <v>0</v>
      </c>
      <c r="AA180" s="236">
        <f t="shared" si="232"/>
        <v>0</v>
      </c>
      <c r="AB180" s="236">
        <f t="shared" si="233"/>
        <v>0</v>
      </c>
      <c r="AC180" s="251">
        <f>PMT(U180/R24*(AB180),1,-AQ179,AQ179)</f>
        <v>0</v>
      </c>
      <c r="AD180" s="251">
        <f t="shared" si="234"/>
        <v>0</v>
      </c>
      <c r="AE180" s="251">
        <f t="shared" si="235"/>
        <v>0</v>
      </c>
      <c r="AF180" s="251">
        <f t="shared" si="236"/>
        <v>0</v>
      </c>
      <c r="AG180" s="251">
        <f t="shared" si="237"/>
        <v>0</v>
      </c>
      <c r="AH180" s="252">
        <f t="shared" si="264"/>
        <v>0</v>
      </c>
      <c r="AI180" s="252">
        <f t="shared" si="265"/>
        <v>1</v>
      </c>
      <c r="AJ180" s="236">
        <f t="shared" si="266"/>
        <v>0</v>
      </c>
      <c r="AK180" s="249">
        <f t="shared" si="257"/>
        <v>0</v>
      </c>
      <c r="AL180" s="236">
        <f t="shared" si="238"/>
        <v>0</v>
      </c>
      <c r="AM180" s="249">
        <f t="shared" si="258"/>
        <v>0</v>
      </c>
      <c r="AN180" s="249">
        <f t="shared" si="267"/>
        <v>0</v>
      </c>
      <c r="AO180" s="249">
        <f t="shared" si="268"/>
        <v>0</v>
      </c>
      <c r="AP180" s="249">
        <f t="shared" si="269"/>
        <v>0</v>
      </c>
      <c r="AQ180" s="251">
        <f t="shared" si="270"/>
        <v>0</v>
      </c>
      <c r="AR180" s="243">
        <f t="shared" si="259"/>
        <v>0</v>
      </c>
      <c r="AS180" s="243">
        <f t="shared" si="250"/>
        <v>0</v>
      </c>
      <c r="AT180" s="249">
        <f t="shared" si="271"/>
        <v>0</v>
      </c>
      <c r="AU180" s="249">
        <f t="shared" si="260"/>
        <v>0</v>
      </c>
      <c r="AV180" s="44">
        <f t="shared" si="239"/>
        <v>1</v>
      </c>
      <c r="AW180" s="44">
        <f t="shared" si="240"/>
        <v>0</v>
      </c>
      <c r="AX180" s="249" t="e">
        <f t="shared" si="261"/>
        <v>#VALUE!</v>
      </c>
      <c r="AY180" s="249" t="e">
        <f t="shared" si="241"/>
        <v>#VALUE!</v>
      </c>
      <c r="AZ180" s="243" t="e">
        <f t="shared" si="242"/>
        <v>#VALUE!</v>
      </c>
      <c r="BA180" s="253">
        <f t="shared" si="243"/>
        <v>0</v>
      </c>
      <c r="BB180" s="253">
        <f t="shared" si="244"/>
        <v>0</v>
      </c>
      <c r="BC180" s="226">
        <f t="shared" si="245"/>
        <v>0</v>
      </c>
      <c r="BD180" s="249" t="b">
        <f t="shared" si="246"/>
        <v>0</v>
      </c>
      <c r="BE180" s="249">
        <f t="shared" si="251"/>
        <v>0</v>
      </c>
      <c r="BF180" s="236">
        <f t="shared" si="252"/>
        <v>0</v>
      </c>
      <c r="BG180" s="80"/>
      <c r="BH180" s="80"/>
      <c r="BI180" s="80"/>
      <c r="BN180" s="82"/>
      <c r="BO180" s="82"/>
      <c r="BP180" s="82"/>
      <c r="BQ180" s="82"/>
      <c r="BR180" s="82"/>
      <c r="BS180" s="82"/>
      <c r="BU180" s="131"/>
      <c r="BV180" s="131"/>
    </row>
    <row r="181" spans="1:74" ht="12.75" customHeight="1">
      <c r="A181" s="56"/>
      <c r="B181" s="93"/>
      <c r="C181" s="40" t="str">
        <f t="shared" si="253"/>
        <v/>
      </c>
      <c r="D181" s="55" t="str">
        <f t="shared" si="249"/>
        <v/>
      </c>
      <c r="E181" s="102" t="str">
        <f t="shared" si="247"/>
        <v/>
      </c>
      <c r="F181" s="103" t="str">
        <f t="shared" si="262"/>
        <v/>
      </c>
      <c r="G181" s="102" t="str">
        <f t="shared" si="248"/>
        <v/>
      </c>
      <c r="H181" s="189" t="str">
        <f t="shared" si="263"/>
        <v/>
      </c>
      <c r="I181" s="190"/>
      <c r="J181" s="104"/>
      <c r="K181" s="104"/>
      <c r="L181" s="105" t="str">
        <f t="shared" si="254"/>
        <v/>
      </c>
      <c r="M181" s="104"/>
      <c r="N181" s="104"/>
      <c r="O181" s="107" t="str">
        <f t="shared" si="255"/>
        <v/>
      </c>
      <c r="P181" s="53"/>
      <c r="Q181" s="254"/>
      <c r="R181" s="238">
        <f t="shared" si="224"/>
        <v>0</v>
      </c>
      <c r="S181" s="44">
        <f t="shared" si="225"/>
        <v>0</v>
      </c>
      <c r="T181" s="44">
        <f t="shared" si="226"/>
        <v>1900</v>
      </c>
      <c r="U181" s="44">
        <f t="shared" si="227"/>
        <v>0</v>
      </c>
      <c r="V181" s="44">
        <f t="shared" si="228"/>
        <v>0</v>
      </c>
      <c r="W181" s="44">
        <f t="shared" si="256"/>
        <v>0</v>
      </c>
      <c r="X181" s="236">
        <f t="shared" si="229"/>
        <v>1</v>
      </c>
      <c r="Y181" s="236">
        <f t="shared" si="230"/>
        <v>0</v>
      </c>
      <c r="Z181" s="236">
        <f t="shared" si="231"/>
        <v>0</v>
      </c>
      <c r="AA181" s="236">
        <f t="shared" si="232"/>
        <v>0</v>
      </c>
      <c r="AB181" s="236">
        <f t="shared" si="233"/>
        <v>0</v>
      </c>
      <c r="AC181" s="251">
        <f>PMT(U181/R24*(AB181),1,-AQ180,AQ180)</f>
        <v>0</v>
      </c>
      <c r="AD181" s="251">
        <f t="shared" si="234"/>
        <v>0</v>
      </c>
      <c r="AE181" s="251">
        <f t="shared" si="235"/>
        <v>0</v>
      </c>
      <c r="AF181" s="251">
        <f t="shared" si="236"/>
        <v>0</v>
      </c>
      <c r="AG181" s="251">
        <f t="shared" si="237"/>
        <v>0</v>
      </c>
      <c r="AH181" s="252">
        <f t="shared" si="264"/>
        <v>0</v>
      </c>
      <c r="AI181" s="252">
        <f t="shared" si="265"/>
        <v>1</v>
      </c>
      <c r="AJ181" s="236">
        <f t="shared" si="266"/>
        <v>0</v>
      </c>
      <c r="AK181" s="249">
        <f t="shared" si="257"/>
        <v>0</v>
      </c>
      <c r="AL181" s="236">
        <f t="shared" si="238"/>
        <v>0</v>
      </c>
      <c r="AM181" s="249">
        <f t="shared" si="258"/>
        <v>0</v>
      </c>
      <c r="AN181" s="249">
        <f t="shared" si="267"/>
        <v>0</v>
      </c>
      <c r="AO181" s="249">
        <f t="shared" si="268"/>
        <v>0</v>
      </c>
      <c r="AP181" s="249">
        <f t="shared" si="269"/>
        <v>0</v>
      </c>
      <c r="AQ181" s="251">
        <f t="shared" si="270"/>
        <v>0</v>
      </c>
      <c r="AR181" s="243">
        <f t="shared" si="259"/>
        <v>0</v>
      </c>
      <c r="AS181" s="243">
        <f t="shared" si="250"/>
        <v>0</v>
      </c>
      <c r="AT181" s="249">
        <f t="shared" si="271"/>
        <v>0</v>
      </c>
      <c r="AU181" s="249">
        <f t="shared" si="260"/>
        <v>0</v>
      </c>
      <c r="AV181" s="44">
        <f t="shared" si="239"/>
        <v>1</v>
      </c>
      <c r="AW181" s="44">
        <f t="shared" si="240"/>
        <v>0</v>
      </c>
      <c r="AX181" s="249" t="e">
        <f t="shared" si="261"/>
        <v>#VALUE!</v>
      </c>
      <c r="AY181" s="249" t="e">
        <f t="shared" si="241"/>
        <v>#VALUE!</v>
      </c>
      <c r="AZ181" s="243" t="e">
        <f t="shared" si="242"/>
        <v>#VALUE!</v>
      </c>
      <c r="BA181" s="253">
        <f t="shared" si="243"/>
        <v>0</v>
      </c>
      <c r="BB181" s="253">
        <f t="shared" si="244"/>
        <v>0</v>
      </c>
      <c r="BC181" s="226">
        <f t="shared" si="245"/>
        <v>0</v>
      </c>
      <c r="BD181" s="249" t="b">
        <f t="shared" si="246"/>
        <v>0</v>
      </c>
      <c r="BE181" s="249">
        <f t="shared" si="251"/>
        <v>0</v>
      </c>
      <c r="BF181" s="236">
        <f t="shared" si="252"/>
        <v>0</v>
      </c>
      <c r="BG181" s="80"/>
      <c r="BH181" s="80"/>
      <c r="BI181" s="80"/>
      <c r="BN181" s="82"/>
      <c r="BO181" s="82"/>
      <c r="BP181" s="82"/>
      <c r="BQ181" s="82"/>
      <c r="BR181" s="82"/>
      <c r="BS181" s="82"/>
      <c r="BU181" s="131"/>
      <c r="BV181" s="131"/>
    </row>
    <row r="182" spans="1:74" ht="12.75" customHeight="1">
      <c r="A182" s="56"/>
      <c r="B182" s="93"/>
      <c r="C182" s="40" t="str">
        <f t="shared" si="253"/>
        <v/>
      </c>
      <c r="D182" s="55" t="str">
        <f t="shared" si="249"/>
        <v/>
      </c>
      <c r="E182" s="102" t="str">
        <f t="shared" si="247"/>
        <v/>
      </c>
      <c r="F182" s="103" t="str">
        <f t="shared" si="262"/>
        <v/>
      </c>
      <c r="G182" s="102" t="str">
        <f t="shared" si="248"/>
        <v/>
      </c>
      <c r="H182" s="189" t="str">
        <f t="shared" si="263"/>
        <v/>
      </c>
      <c r="I182" s="190"/>
      <c r="J182" s="104"/>
      <c r="K182" s="104"/>
      <c r="L182" s="105" t="str">
        <f t="shared" si="254"/>
        <v/>
      </c>
      <c r="M182" s="104"/>
      <c r="N182" s="104"/>
      <c r="O182" s="107" t="str">
        <f t="shared" si="255"/>
        <v/>
      </c>
      <c r="P182" s="53"/>
      <c r="Q182" s="254"/>
      <c r="R182" s="238">
        <f t="shared" si="224"/>
        <v>0</v>
      </c>
      <c r="S182" s="44">
        <f t="shared" si="225"/>
        <v>0</v>
      </c>
      <c r="T182" s="44">
        <f t="shared" si="226"/>
        <v>1900</v>
      </c>
      <c r="U182" s="44">
        <f t="shared" si="227"/>
        <v>0</v>
      </c>
      <c r="V182" s="44">
        <f t="shared" si="228"/>
        <v>0</v>
      </c>
      <c r="W182" s="44">
        <f t="shared" si="256"/>
        <v>0</v>
      </c>
      <c r="X182" s="236">
        <f t="shared" si="229"/>
        <v>1</v>
      </c>
      <c r="Y182" s="236">
        <f t="shared" si="230"/>
        <v>0</v>
      </c>
      <c r="Z182" s="236">
        <f t="shared" si="231"/>
        <v>0</v>
      </c>
      <c r="AA182" s="236">
        <f t="shared" si="232"/>
        <v>0</v>
      </c>
      <c r="AB182" s="236">
        <f t="shared" si="233"/>
        <v>0</v>
      </c>
      <c r="AC182" s="251">
        <f>PMT(U182/R24*(AB182),1,-AQ181,AQ181)</f>
        <v>0</v>
      </c>
      <c r="AD182" s="251">
        <f t="shared" si="234"/>
        <v>0</v>
      </c>
      <c r="AE182" s="251">
        <f t="shared" si="235"/>
        <v>0</v>
      </c>
      <c r="AF182" s="251">
        <f t="shared" si="236"/>
        <v>0</v>
      </c>
      <c r="AG182" s="251">
        <f t="shared" si="237"/>
        <v>0</v>
      </c>
      <c r="AH182" s="252">
        <f t="shared" si="264"/>
        <v>0</v>
      </c>
      <c r="AI182" s="252">
        <f t="shared" si="265"/>
        <v>1</v>
      </c>
      <c r="AJ182" s="236">
        <f t="shared" si="266"/>
        <v>0</v>
      </c>
      <c r="AK182" s="249">
        <f t="shared" si="257"/>
        <v>0</v>
      </c>
      <c r="AL182" s="236">
        <f t="shared" si="238"/>
        <v>0</v>
      </c>
      <c r="AM182" s="249">
        <f t="shared" si="258"/>
        <v>0</v>
      </c>
      <c r="AN182" s="249">
        <f t="shared" si="267"/>
        <v>0</v>
      </c>
      <c r="AO182" s="249">
        <f t="shared" si="268"/>
        <v>0</v>
      </c>
      <c r="AP182" s="249">
        <f t="shared" si="269"/>
        <v>0</v>
      </c>
      <c r="AQ182" s="251">
        <f t="shared" si="270"/>
        <v>0</v>
      </c>
      <c r="AR182" s="243">
        <f t="shared" si="259"/>
        <v>0</v>
      </c>
      <c r="AS182" s="243">
        <f t="shared" si="250"/>
        <v>0</v>
      </c>
      <c r="AT182" s="249">
        <f t="shared" si="271"/>
        <v>0</v>
      </c>
      <c r="AU182" s="249">
        <f t="shared" si="260"/>
        <v>0</v>
      </c>
      <c r="AV182" s="44">
        <f t="shared" si="239"/>
        <v>1</v>
      </c>
      <c r="AW182" s="44">
        <f t="shared" si="240"/>
        <v>0</v>
      </c>
      <c r="AX182" s="249" t="e">
        <f t="shared" si="261"/>
        <v>#VALUE!</v>
      </c>
      <c r="AY182" s="249" t="e">
        <f t="shared" si="241"/>
        <v>#VALUE!</v>
      </c>
      <c r="AZ182" s="243" t="e">
        <f t="shared" si="242"/>
        <v>#VALUE!</v>
      </c>
      <c r="BA182" s="253">
        <f t="shared" si="243"/>
        <v>0</v>
      </c>
      <c r="BB182" s="253">
        <f t="shared" si="244"/>
        <v>0</v>
      </c>
      <c r="BC182" s="226">
        <f t="shared" si="245"/>
        <v>0</v>
      </c>
      <c r="BD182" s="249" t="b">
        <f t="shared" si="246"/>
        <v>0</v>
      </c>
      <c r="BE182" s="249">
        <f t="shared" si="251"/>
        <v>0</v>
      </c>
      <c r="BF182" s="236">
        <f t="shared" si="252"/>
        <v>0</v>
      </c>
      <c r="BG182" s="80"/>
      <c r="BH182" s="80"/>
      <c r="BI182" s="80"/>
      <c r="BN182" s="82"/>
      <c r="BO182" s="82"/>
      <c r="BP182" s="82"/>
      <c r="BQ182" s="82"/>
      <c r="BR182" s="82"/>
      <c r="BS182" s="82"/>
      <c r="BU182" s="131"/>
      <c r="BV182" s="131"/>
    </row>
    <row r="183" spans="1:74" ht="12.75" customHeight="1">
      <c r="A183" s="56"/>
      <c r="B183" s="93"/>
      <c r="C183" s="40" t="str">
        <f t="shared" si="253"/>
        <v/>
      </c>
      <c r="D183" s="55" t="str">
        <f t="shared" si="249"/>
        <v/>
      </c>
      <c r="E183" s="102" t="str">
        <f t="shared" si="247"/>
        <v/>
      </c>
      <c r="F183" s="103" t="str">
        <f t="shared" si="262"/>
        <v/>
      </c>
      <c r="G183" s="102" t="str">
        <f t="shared" si="248"/>
        <v/>
      </c>
      <c r="H183" s="189" t="str">
        <f t="shared" si="263"/>
        <v/>
      </c>
      <c r="I183" s="190"/>
      <c r="J183" s="104"/>
      <c r="K183" s="104"/>
      <c r="L183" s="105" t="str">
        <f t="shared" si="254"/>
        <v/>
      </c>
      <c r="M183" s="104"/>
      <c r="N183" s="104"/>
      <c r="O183" s="107" t="str">
        <f t="shared" si="255"/>
        <v/>
      </c>
      <c r="P183" s="53"/>
      <c r="Q183" s="254"/>
      <c r="R183" s="238">
        <f t="shared" si="224"/>
        <v>0</v>
      </c>
      <c r="S183" s="44">
        <f t="shared" si="225"/>
        <v>0</v>
      </c>
      <c r="T183" s="44">
        <f t="shared" si="226"/>
        <v>1900</v>
      </c>
      <c r="U183" s="44">
        <f t="shared" si="227"/>
        <v>0</v>
      </c>
      <c r="V183" s="44">
        <f t="shared" si="228"/>
        <v>0</v>
      </c>
      <c r="W183" s="44">
        <f t="shared" si="256"/>
        <v>0</v>
      </c>
      <c r="X183" s="236">
        <f t="shared" si="229"/>
        <v>1</v>
      </c>
      <c r="Y183" s="236">
        <f t="shared" si="230"/>
        <v>0</v>
      </c>
      <c r="Z183" s="236">
        <f t="shared" si="231"/>
        <v>0</v>
      </c>
      <c r="AA183" s="236">
        <f t="shared" si="232"/>
        <v>0</v>
      </c>
      <c r="AB183" s="236">
        <f t="shared" si="233"/>
        <v>0</v>
      </c>
      <c r="AC183" s="251">
        <f>PMT(U183/R24*(AB183),1,-AQ182,AQ182)</f>
        <v>0</v>
      </c>
      <c r="AD183" s="251">
        <f t="shared" si="234"/>
        <v>0</v>
      </c>
      <c r="AE183" s="251">
        <f t="shared" si="235"/>
        <v>0</v>
      </c>
      <c r="AF183" s="251">
        <f t="shared" si="236"/>
        <v>0</v>
      </c>
      <c r="AG183" s="251">
        <f t="shared" si="237"/>
        <v>0</v>
      </c>
      <c r="AH183" s="252">
        <f t="shared" si="264"/>
        <v>0</v>
      </c>
      <c r="AI183" s="252">
        <f t="shared" si="265"/>
        <v>1</v>
      </c>
      <c r="AJ183" s="236">
        <f t="shared" si="266"/>
        <v>0</v>
      </c>
      <c r="AK183" s="249">
        <f t="shared" si="257"/>
        <v>0</v>
      </c>
      <c r="AL183" s="236">
        <f t="shared" si="238"/>
        <v>0</v>
      </c>
      <c r="AM183" s="249">
        <f t="shared" si="258"/>
        <v>0</v>
      </c>
      <c r="AN183" s="249">
        <f t="shared" si="267"/>
        <v>0</v>
      </c>
      <c r="AO183" s="249">
        <f t="shared" si="268"/>
        <v>0</v>
      </c>
      <c r="AP183" s="249">
        <f t="shared" si="269"/>
        <v>0</v>
      </c>
      <c r="AQ183" s="251">
        <f t="shared" si="270"/>
        <v>0</v>
      </c>
      <c r="AR183" s="243">
        <f t="shared" si="259"/>
        <v>0</v>
      </c>
      <c r="AS183" s="243">
        <f t="shared" si="250"/>
        <v>0</v>
      </c>
      <c r="AT183" s="249">
        <f t="shared" si="271"/>
        <v>0</v>
      </c>
      <c r="AU183" s="249">
        <f t="shared" si="260"/>
        <v>0</v>
      </c>
      <c r="AV183" s="44">
        <f t="shared" si="239"/>
        <v>1</v>
      </c>
      <c r="AW183" s="44">
        <f t="shared" si="240"/>
        <v>0</v>
      </c>
      <c r="AX183" s="249" t="e">
        <f t="shared" si="261"/>
        <v>#VALUE!</v>
      </c>
      <c r="AY183" s="249" t="e">
        <f t="shared" si="241"/>
        <v>#VALUE!</v>
      </c>
      <c r="AZ183" s="243" t="e">
        <f t="shared" si="242"/>
        <v>#VALUE!</v>
      </c>
      <c r="BA183" s="253">
        <f t="shared" si="243"/>
        <v>0</v>
      </c>
      <c r="BB183" s="253">
        <f t="shared" si="244"/>
        <v>0</v>
      </c>
      <c r="BC183" s="226">
        <f t="shared" si="245"/>
        <v>0</v>
      </c>
      <c r="BD183" s="249" t="b">
        <f t="shared" si="246"/>
        <v>0</v>
      </c>
      <c r="BE183" s="249">
        <f t="shared" si="251"/>
        <v>0</v>
      </c>
      <c r="BF183" s="236">
        <f t="shared" si="252"/>
        <v>0</v>
      </c>
      <c r="BG183" s="80"/>
      <c r="BH183" s="80"/>
      <c r="BI183" s="80"/>
      <c r="BN183" s="82"/>
      <c r="BO183" s="82"/>
      <c r="BP183" s="82"/>
      <c r="BQ183" s="82"/>
      <c r="BR183" s="82"/>
      <c r="BS183" s="82"/>
      <c r="BU183" s="131"/>
      <c r="BV183" s="131"/>
    </row>
    <row r="184" spans="1:74" ht="12.75" customHeight="1">
      <c r="A184" s="56"/>
      <c r="B184" s="93"/>
      <c r="C184" s="40" t="str">
        <f t="shared" si="253"/>
        <v/>
      </c>
      <c r="D184" s="55" t="str">
        <f t="shared" si="249"/>
        <v/>
      </c>
      <c r="E184" s="102" t="str">
        <f t="shared" si="247"/>
        <v/>
      </c>
      <c r="F184" s="103" t="str">
        <f t="shared" si="262"/>
        <v/>
      </c>
      <c r="G184" s="102" t="str">
        <f t="shared" si="248"/>
        <v/>
      </c>
      <c r="H184" s="189" t="str">
        <f t="shared" si="263"/>
        <v/>
      </c>
      <c r="I184" s="190"/>
      <c r="J184" s="104"/>
      <c r="K184" s="104"/>
      <c r="L184" s="105" t="str">
        <f t="shared" si="254"/>
        <v/>
      </c>
      <c r="M184" s="104"/>
      <c r="N184" s="104"/>
      <c r="O184" s="107" t="str">
        <f t="shared" si="255"/>
        <v/>
      </c>
      <c r="P184" s="53"/>
      <c r="Q184" s="254"/>
      <c r="R184" s="238">
        <f t="shared" si="224"/>
        <v>0</v>
      </c>
      <c r="S184" s="44">
        <f t="shared" si="225"/>
        <v>0</v>
      </c>
      <c r="T184" s="44">
        <f t="shared" si="226"/>
        <v>1900</v>
      </c>
      <c r="U184" s="44">
        <f t="shared" si="227"/>
        <v>0</v>
      </c>
      <c r="V184" s="44">
        <f t="shared" si="228"/>
        <v>0</v>
      </c>
      <c r="W184" s="44">
        <f t="shared" si="256"/>
        <v>0</v>
      </c>
      <c r="X184" s="236">
        <f t="shared" si="229"/>
        <v>1</v>
      </c>
      <c r="Y184" s="236">
        <f t="shared" si="230"/>
        <v>0</v>
      </c>
      <c r="Z184" s="236">
        <f t="shared" si="231"/>
        <v>0</v>
      </c>
      <c r="AA184" s="236">
        <f t="shared" si="232"/>
        <v>0</v>
      </c>
      <c r="AB184" s="236">
        <f t="shared" si="233"/>
        <v>0</v>
      </c>
      <c r="AC184" s="251">
        <f>PMT(U184/R24*(AB184),1,-AQ183,AQ183)</f>
        <v>0</v>
      </c>
      <c r="AD184" s="251">
        <f t="shared" si="234"/>
        <v>0</v>
      </c>
      <c r="AE184" s="251">
        <f t="shared" si="235"/>
        <v>0</v>
      </c>
      <c r="AF184" s="251">
        <f t="shared" si="236"/>
        <v>0</v>
      </c>
      <c r="AG184" s="251">
        <f t="shared" si="237"/>
        <v>0</v>
      </c>
      <c r="AH184" s="252">
        <f t="shared" si="264"/>
        <v>0</v>
      </c>
      <c r="AI184" s="252">
        <f t="shared" si="265"/>
        <v>1</v>
      </c>
      <c r="AJ184" s="236">
        <f t="shared" si="266"/>
        <v>0</v>
      </c>
      <c r="AK184" s="249">
        <f t="shared" si="257"/>
        <v>0</v>
      </c>
      <c r="AL184" s="236">
        <f t="shared" si="238"/>
        <v>0</v>
      </c>
      <c r="AM184" s="249">
        <f t="shared" si="258"/>
        <v>0</v>
      </c>
      <c r="AN184" s="249">
        <f t="shared" si="267"/>
        <v>0</v>
      </c>
      <c r="AO184" s="249">
        <f t="shared" si="268"/>
        <v>0</v>
      </c>
      <c r="AP184" s="249">
        <f t="shared" si="269"/>
        <v>0</v>
      </c>
      <c r="AQ184" s="251">
        <f t="shared" si="270"/>
        <v>0</v>
      </c>
      <c r="AR184" s="243">
        <f t="shared" si="259"/>
        <v>0</v>
      </c>
      <c r="AS184" s="243">
        <f t="shared" si="250"/>
        <v>0</v>
      </c>
      <c r="AT184" s="249">
        <f t="shared" si="271"/>
        <v>0</v>
      </c>
      <c r="AU184" s="249">
        <f t="shared" si="260"/>
        <v>0</v>
      </c>
      <c r="AV184" s="44">
        <f t="shared" si="239"/>
        <v>1</v>
      </c>
      <c r="AW184" s="44">
        <f t="shared" si="240"/>
        <v>0</v>
      </c>
      <c r="AX184" s="249" t="e">
        <f t="shared" si="261"/>
        <v>#VALUE!</v>
      </c>
      <c r="AY184" s="249" t="e">
        <f t="shared" si="241"/>
        <v>#VALUE!</v>
      </c>
      <c r="AZ184" s="243" t="e">
        <f t="shared" si="242"/>
        <v>#VALUE!</v>
      </c>
      <c r="BA184" s="253">
        <f t="shared" si="243"/>
        <v>0</v>
      </c>
      <c r="BB184" s="253">
        <f t="shared" si="244"/>
        <v>0</v>
      </c>
      <c r="BC184" s="226">
        <f t="shared" si="245"/>
        <v>0</v>
      </c>
      <c r="BD184" s="249" t="b">
        <f t="shared" si="246"/>
        <v>0</v>
      </c>
      <c r="BE184" s="249">
        <f t="shared" si="251"/>
        <v>0</v>
      </c>
      <c r="BF184" s="236">
        <f t="shared" si="252"/>
        <v>0</v>
      </c>
      <c r="BG184" s="80"/>
      <c r="BH184" s="80"/>
      <c r="BI184" s="80"/>
      <c r="BN184" s="82"/>
      <c r="BO184" s="82"/>
      <c r="BP184" s="82"/>
      <c r="BQ184" s="82"/>
      <c r="BR184" s="82"/>
      <c r="BS184" s="82"/>
      <c r="BU184" s="131"/>
      <c r="BV184" s="131"/>
    </row>
    <row r="185" spans="1:74" ht="12.75" customHeight="1">
      <c r="A185" s="56"/>
      <c r="B185" s="93"/>
      <c r="C185" s="40" t="str">
        <f t="shared" si="253"/>
        <v/>
      </c>
      <c r="D185" s="55" t="str">
        <f t="shared" si="249"/>
        <v/>
      </c>
      <c r="E185" s="102" t="str">
        <f t="shared" si="247"/>
        <v/>
      </c>
      <c r="F185" s="103" t="str">
        <f t="shared" si="262"/>
        <v/>
      </c>
      <c r="G185" s="102" t="str">
        <f t="shared" si="248"/>
        <v/>
      </c>
      <c r="H185" s="189" t="str">
        <f t="shared" si="263"/>
        <v/>
      </c>
      <c r="I185" s="190"/>
      <c r="J185" s="104"/>
      <c r="K185" s="104"/>
      <c r="L185" s="105" t="str">
        <f t="shared" si="254"/>
        <v/>
      </c>
      <c r="M185" s="104"/>
      <c r="N185" s="104"/>
      <c r="O185" s="107" t="str">
        <f t="shared" si="255"/>
        <v/>
      </c>
      <c r="P185" s="53"/>
      <c r="Q185" s="254"/>
      <c r="R185" s="238">
        <f t="shared" si="224"/>
        <v>0</v>
      </c>
      <c r="S185" s="44">
        <f t="shared" si="225"/>
        <v>0</v>
      </c>
      <c r="T185" s="44">
        <f t="shared" si="226"/>
        <v>1900</v>
      </c>
      <c r="U185" s="44">
        <f t="shared" si="227"/>
        <v>0</v>
      </c>
      <c r="V185" s="44">
        <f t="shared" si="228"/>
        <v>0</v>
      </c>
      <c r="W185" s="44">
        <f t="shared" si="256"/>
        <v>0</v>
      </c>
      <c r="X185" s="236">
        <f t="shared" si="229"/>
        <v>1</v>
      </c>
      <c r="Y185" s="236">
        <f t="shared" si="230"/>
        <v>0</v>
      </c>
      <c r="Z185" s="236">
        <f t="shared" si="231"/>
        <v>0</v>
      </c>
      <c r="AA185" s="236">
        <f t="shared" si="232"/>
        <v>0</v>
      </c>
      <c r="AB185" s="236">
        <f t="shared" si="233"/>
        <v>0</v>
      </c>
      <c r="AC185" s="251">
        <f>PMT(U185/R24*(AB185),1,-AQ184,AQ184)</f>
        <v>0</v>
      </c>
      <c r="AD185" s="251">
        <f t="shared" si="234"/>
        <v>0</v>
      </c>
      <c r="AE185" s="251">
        <f t="shared" si="235"/>
        <v>0</v>
      </c>
      <c r="AF185" s="251">
        <f t="shared" si="236"/>
        <v>0</v>
      </c>
      <c r="AG185" s="251">
        <f t="shared" si="237"/>
        <v>0</v>
      </c>
      <c r="AH185" s="252">
        <f t="shared" si="264"/>
        <v>0</v>
      </c>
      <c r="AI185" s="252">
        <f t="shared" si="265"/>
        <v>1</v>
      </c>
      <c r="AJ185" s="236">
        <f t="shared" si="266"/>
        <v>0</v>
      </c>
      <c r="AK185" s="249">
        <f t="shared" si="257"/>
        <v>0</v>
      </c>
      <c r="AL185" s="236">
        <f t="shared" si="238"/>
        <v>0</v>
      </c>
      <c r="AM185" s="249">
        <f t="shared" si="258"/>
        <v>0</v>
      </c>
      <c r="AN185" s="249">
        <f t="shared" si="267"/>
        <v>0</v>
      </c>
      <c r="AO185" s="249">
        <f t="shared" si="268"/>
        <v>0</v>
      </c>
      <c r="AP185" s="249">
        <f t="shared" si="269"/>
        <v>0</v>
      </c>
      <c r="AQ185" s="251">
        <f t="shared" si="270"/>
        <v>0</v>
      </c>
      <c r="AR185" s="243">
        <f t="shared" si="259"/>
        <v>0</v>
      </c>
      <c r="AS185" s="243">
        <f t="shared" si="250"/>
        <v>0</v>
      </c>
      <c r="AT185" s="249">
        <f t="shared" si="271"/>
        <v>0</v>
      </c>
      <c r="AU185" s="249">
        <f t="shared" si="260"/>
        <v>0</v>
      </c>
      <c r="AV185" s="44">
        <f t="shared" si="239"/>
        <v>1</v>
      </c>
      <c r="AW185" s="44">
        <f t="shared" si="240"/>
        <v>0</v>
      </c>
      <c r="AX185" s="249" t="e">
        <f t="shared" si="261"/>
        <v>#VALUE!</v>
      </c>
      <c r="AY185" s="249" t="e">
        <f t="shared" si="241"/>
        <v>#VALUE!</v>
      </c>
      <c r="AZ185" s="243" t="e">
        <f t="shared" si="242"/>
        <v>#VALUE!</v>
      </c>
      <c r="BA185" s="253">
        <f t="shared" si="243"/>
        <v>0</v>
      </c>
      <c r="BB185" s="253">
        <f t="shared" si="244"/>
        <v>0</v>
      </c>
      <c r="BC185" s="226">
        <f t="shared" si="245"/>
        <v>0</v>
      </c>
      <c r="BD185" s="249" t="b">
        <f t="shared" si="246"/>
        <v>0</v>
      </c>
      <c r="BE185" s="249">
        <f t="shared" si="251"/>
        <v>0</v>
      </c>
      <c r="BF185" s="236">
        <f t="shared" si="252"/>
        <v>0</v>
      </c>
      <c r="BG185" s="80"/>
      <c r="BH185" s="80"/>
      <c r="BI185" s="80"/>
      <c r="BN185" s="82"/>
      <c r="BO185" s="82"/>
      <c r="BP185" s="82"/>
      <c r="BQ185" s="82"/>
      <c r="BR185" s="82"/>
      <c r="BS185" s="82"/>
      <c r="BU185" s="131"/>
      <c r="BV185" s="131"/>
    </row>
    <row r="186" spans="1:74" ht="12.75" customHeight="1">
      <c r="A186" s="56"/>
      <c r="B186" s="93"/>
      <c r="C186" s="40" t="str">
        <f t="shared" si="253"/>
        <v/>
      </c>
      <c r="D186" s="55" t="str">
        <f t="shared" si="249"/>
        <v/>
      </c>
      <c r="E186" s="102" t="str">
        <f t="shared" si="247"/>
        <v/>
      </c>
      <c r="F186" s="103" t="str">
        <f t="shared" si="262"/>
        <v/>
      </c>
      <c r="G186" s="102" t="str">
        <f t="shared" si="248"/>
        <v/>
      </c>
      <c r="H186" s="189" t="str">
        <f t="shared" si="263"/>
        <v/>
      </c>
      <c r="I186" s="190"/>
      <c r="J186" s="104"/>
      <c r="K186" s="104"/>
      <c r="L186" s="105" t="str">
        <f t="shared" si="254"/>
        <v/>
      </c>
      <c r="M186" s="104"/>
      <c r="N186" s="104"/>
      <c r="O186" s="107" t="str">
        <f t="shared" si="255"/>
        <v/>
      </c>
      <c r="P186" s="53"/>
      <c r="Q186" s="254"/>
      <c r="R186" s="238">
        <f t="shared" si="224"/>
        <v>0</v>
      </c>
      <c r="S186" s="44">
        <f t="shared" si="225"/>
        <v>0</v>
      </c>
      <c r="T186" s="44">
        <f t="shared" si="226"/>
        <v>1900</v>
      </c>
      <c r="U186" s="44">
        <f t="shared" si="227"/>
        <v>0</v>
      </c>
      <c r="V186" s="44">
        <f t="shared" si="228"/>
        <v>0</v>
      </c>
      <c r="W186" s="44">
        <f t="shared" si="256"/>
        <v>0</v>
      </c>
      <c r="X186" s="236">
        <f t="shared" si="229"/>
        <v>1</v>
      </c>
      <c r="Y186" s="236">
        <f t="shared" si="230"/>
        <v>0</v>
      </c>
      <c r="Z186" s="236">
        <f t="shared" si="231"/>
        <v>0</v>
      </c>
      <c r="AA186" s="236">
        <f t="shared" si="232"/>
        <v>0</v>
      </c>
      <c r="AB186" s="236">
        <f t="shared" si="233"/>
        <v>0</v>
      </c>
      <c r="AC186" s="251">
        <f>PMT(U186/R24*(AB186),1,-AQ185,AQ185)</f>
        <v>0</v>
      </c>
      <c r="AD186" s="251">
        <f t="shared" si="234"/>
        <v>0</v>
      </c>
      <c r="AE186" s="251">
        <f t="shared" si="235"/>
        <v>0</v>
      </c>
      <c r="AF186" s="251">
        <f t="shared" si="236"/>
        <v>0</v>
      </c>
      <c r="AG186" s="251">
        <f t="shared" si="237"/>
        <v>0</v>
      </c>
      <c r="AH186" s="252">
        <f t="shared" si="264"/>
        <v>0</v>
      </c>
      <c r="AI186" s="252">
        <f t="shared" si="265"/>
        <v>1</v>
      </c>
      <c r="AJ186" s="236">
        <f t="shared" si="266"/>
        <v>0</v>
      </c>
      <c r="AK186" s="249">
        <f t="shared" si="257"/>
        <v>0</v>
      </c>
      <c r="AL186" s="236">
        <f t="shared" si="238"/>
        <v>0</v>
      </c>
      <c r="AM186" s="249">
        <f t="shared" si="258"/>
        <v>0</v>
      </c>
      <c r="AN186" s="249">
        <f t="shared" si="267"/>
        <v>0</v>
      </c>
      <c r="AO186" s="249">
        <f t="shared" si="268"/>
        <v>0</v>
      </c>
      <c r="AP186" s="249">
        <f t="shared" si="269"/>
        <v>0</v>
      </c>
      <c r="AQ186" s="251">
        <f t="shared" si="270"/>
        <v>0</v>
      </c>
      <c r="AR186" s="243">
        <f t="shared" si="259"/>
        <v>0</v>
      </c>
      <c r="AS186" s="243">
        <f t="shared" si="250"/>
        <v>0</v>
      </c>
      <c r="AT186" s="249">
        <f t="shared" si="271"/>
        <v>0</v>
      </c>
      <c r="AU186" s="249">
        <f t="shared" si="260"/>
        <v>0</v>
      </c>
      <c r="AV186" s="44">
        <f t="shared" si="239"/>
        <v>1</v>
      </c>
      <c r="AW186" s="44">
        <f t="shared" si="240"/>
        <v>0</v>
      </c>
      <c r="AX186" s="249" t="e">
        <f t="shared" si="261"/>
        <v>#VALUE!</v>
      </c>
      <c r="AY186" s="249" t="e">
        <f t="shared" si="241"/>
        <v>#VALUE!</v>
      </c>
      <c r="AZ186" s="243" t="e">
        <f t="shared" si="242"/>
        <v>#VALUE!</v>
      </c>
      <c r="BA186" s="253">
        <f t="shared" si="243"/>
        <v>0</v>
      </c>
      <c r="BB186" s="253">
        <f t="shared" si="244"/>
        <v>0</v>
      </c>
      <c r="BC186" s="226">
        <f t="shared" si="245"/>
        <v>0</v>
      </c>
      <c r="BD186" s="249" t="b">
        <f t="shared" si="246"/>
        <v>0</v>
      </c>
      <c r="BE186" s="249">
        <f t="shared" si="251"/>
        <v>0</v>
      </c>
      <c r="BF186" s="236">
        <f t="shared" si="252"/>
        <v>0</v>
      </c>
      <c r="BG186" s="80"/>
      <c r="BH186" s="80"/>
      <c r="BI186" s="80"/>
      <c r="BN186" s="82"/>
      <c r="BO186" s="82"/>
      <c r="BP186" s="82"/>
      <c r="BQ186" s="82"/>
      <c r="BR186" s="82"/>
      <c r="BS186" s="82"/>
      <c r="BU186" s="131"/>
      <c r="BV186" s="131"/>
    </row>
    <row r="187" spans="1:74" ht="12.75" customHeight="1">
      <c r="A187" s="56"/>
      <c r="B187" s="93"/>
      <c r="C187" s="40" t="str">
        <f t="shared" si="253"/>
        <v/>
      </c>
      <c r="D187" s="55" t="str">
        <f t="shared" si="249"/>
        <v/>
      </c>
      <c r="E187" s="102" t="str">
        <f t="shared" si="247"/>
        <v/>
      </c>
      <c r="F187" s="103" t="str">
        <f t="shared" si="262"/>
        <v/>
      </c>
      <c r="G187" s="102" t="str">
        <f t="shared" si="248"/>
        <v/>
      </c>
      <c r="H187" s="189" t="str">
        <f t="shared" si="263"/>
        <v/>
      </c>
      <c r="I187" s="190"/>
      <c r="J187" s="104"/>
      <c r="K187" s="104"/>
      <c r="L187" s="105" t="str">
        <f t="shared" si="254"/>
        <v/>
      </c>
      <c r="M187" s="104"/>
      <c r="N187" s="104"/>
      <c r="O187" s="107" t="str">
        <f t="shared" si="255"/>
        <v/>
      </c>
      <c r="P187" s="53"/>
      <c r="Q187" s="254"/>
      <c r="R187" s="238">
        <f t="shared" si="224"/>
        <v>0</v>
      </c>
      <c r="S187" s="44">
        <f t="shared" si="225"/>
        <v>0</v>
      </c>
      <c r="T187" s="44">
        <f t="shared" si="226"/>
        <v>1900</v>
      </c>
      <c r="U187" s="44">
        <f t="shared" si="227"/>
        <v>0</v>
      </c>
      <c r="V187" s="44">
        <f t="shared" si="228"/>
        <v>0</v>
      </c>
      <c r="W187" s="44">
        <f t="shared" si="256"/>
        <v>0</v>
      </c>
      <c r="X187" s="236">
        <f t="shared" si="229"/>
        <v>1</v>
      </c>
      <c r="Y187" s="236">
        <f t="shared" si="230"/>
        <v>0</v>
      </c>
      <c r="Z187" s="236">
        <f t="shared" si="231"/>
        <v>0</v>
      </c>
      <c r="AA187" s="236">
        <f t="shared" si="232"/>
        <v>0</v>
      </c>
      <c r="AB187" s="236">
        <f t="shared" si="233"/>
        <v>0</v>
      </c>
      <c r="AC187" s="251">
        <f>PMT(U187/R24*(AB187),1,-AQ186,AQ186)</f>
        <v>0</v>
      </c>
      <c r="AD187" s="251">
        <f t="shared" si="234"/>
        <v>0</v>
      </c>
      <c r="AE187" s="251">
        <f t="shared" si="235"/>
        <v>0</v>
      </c>
      <c r="AF187" s="251">
        <f t="shared" si="236"/>
        <v>0</v>
      </c>
      <c r="AG187" s="251">
        <f t="shared" si="237"/>
        <v>0</v>
      </c>
      <c r="AH187" s="252">
        <f t="shared" si="264"/>
        <v>0</v>
      </c>
      <c r="AI187" s="252">
        <f t="shared" si="265"/>
        <v>1</v>
      </c>
      <c r="AJ187" s="236">
        <f t="shared" si="266"/>
        <v>0</v>
      </c>
      <c r="AK187" s="249">
        <f t="shared" si="257"/>
        <v>0</v>
      </c>
      <c r="AL187" s="236">
        <f t="shared" si="238"/>
        <v>0</v>
      </c>
      <c r="AM187" s="249">
        <f t="shared" si="258"/>
        <v>0</v>
      </c>
      <c r="AN187" s="249">
        <f t="shared" si="267"/>
        <v>0</v>
      </c>
      <c r="AO187" s="249">
        <f t="shared" si="268"/>
        <v>0</v>
      </c>
      <c r="AP187" s="249">
        <f t="shared" si="269"/>
        <v>0</v>
      </c>
      <c r="AQ187" s="251">
        <f t="shared" si="270"/>
        <v>0</v>
      </c>
      <c r="AR187" s="243">
        <f t="shared" si="259"/>
        <v>0</v>
      </c>
      <c r="AS187" s="243">
        <f t="shared" si="250"/>
        <v>0</v>
      </c>
      <c r="AT187" s="249">
        <f t="shared" si="271"/>
        <v>0</v>
      </c>
      <c r="AU187" s="249">
        <f t="shared" si="260"/>
        <v>0</v>
      </c>
      <c r="AV187" s="44">
        <f t="shared" si="239"/>
        <v>1</v>
      </c>
      <c r="AW187" s="44">
        <f t="shared" si="240"/>
        <v>0</v>
      </c>
      <c r="AX187" s="249" t="e">
        <f t="shared" si="261"/>
        <v>#VALUE!</v>
      </c>
      <c r="AY187" s="249" t="e">
        <f t="shared" si="241"/>
        <v>#VALUE!</v>
      </c>
      <c r="AZ187" s="243" t="e">
        <f t="shared" si="242"/>
        <v>#VALUE!</v>
      </c>
      <c r="BA187" s="253">
        <f t="shared" si="243"/>
        <v>0</v>
      </c>
      <c r="BB187" s="253">
        <f t="shared" si="244"/>
        <v>0</v>
      </c>
      <c r="BC187" s="226">
        <f t="shared" si="245"/>
        <v>0</v>
      </c>
      <c r="BD187" s="249" t="b">
        <f t="shared" si="246"/>
        <v>0</v>
      </c>
      <c r="BE187" s="249">
        <f t="shared" si="251"/>
        <v>0</v>
      </c>
      <c r="BF187" s="236">
        <f t="shared" si="252"/>
        <v>0</v>
      </c>
      <c r="BG187" s="80"/>
      <c r="BH187" s="80"/>
      <c r="BI187" s="80"/>
      <c r="BN187" s="82"/>
      <c r="BO187" s="82"/>
      <c r="BP187" s="82"/>
      <c r="BQ187" s="82"/>
      <c r="BR187" s="82"/>
      <c r="BS187" s="82"/>
      <c r="BU187" s="131"/>
      <c r="BV187" s="131"/>
    </row>
    <row r="188" spans="1:74" ht="12.75" customHeight="1">
      <c r="A188" s="56"/>
      <c r="B188" s="93"/>
      <c r="C188" s="40" t="str">
        <f t="shared" si="253"/>
        <v/>
      </c>
      <c r="D188" s="55" t="str">
        <f t="shared" si="249"/>
        <v/>
      </c>
      <c r="E188" s="102" t="str">
        <f t="shared" si="247"/>
        <v/>
      </c>
      <c r="F188" s="103" t="str">
        <f t="shared" si="262"/>
        <v/>
      </c>
      <c r="G188" s="102" t="str">
        <f t="shared" si="248"/>
        <v/>
      </c>
      <c r="H188" s="189" t="str">
        <f t="shared" si="263"/>
        <v/>
      </c>
      <c r="I188" s="190"/>
      <c r="J188" s="104"/>
      <c r="K188" s="104"/>
      <c r="L188" s="105" t="str">
        <f t="shared" si="254"/>
        <v/>
      </c>
      <c r="M188" s="104"/>
      <c r="N188" s="104"/>
      <c r="O188" s="107" t="str">
        <f t="shared" si="255"/>
        <v/>
      </c>
      <c r="P188" s="53"/>
      <c r="Q188" s="254"/>
      <c r="R188" s="238">
        <f t="shared" si="224"/>
        <v>0</v>
      </c>
      <c r="S188" s="44">
        <f t="shared" si="225"/>
        <v>0</v>
      </c>
      <c r="T188" s="44">
        <f t="shared" si="226"/>
        <v>1900</v>
      </c>
      <c r="U188" s="44">
        <f t="shared" si="227"/>
        <v>0</v>
      </c>
      <c r="V188" s="44">
        <f t="shared" si="228"/>
        <v>0</v>
      </c>
      <c r="W188" s="44">
        <f t="shared" si="256"/>
        <v>0</v>
      </c>
      <c r="X188" s="236">
        <f t="shared" si="229"/>
        <v>1</v>
      </c>
      <c r="Y188" s="236">
        <f t="shared" si="230"/>
        <v>0</v>
      </c>
      <c r="Z188" s="236">
        <f t="shared" si="231"/>
        <v>0</v>
      </c>
      <c r="AA188" s="236">
        <f t="shared" si="232"/>
        <v>0</v>
      </c>
      <c r="AB188" s="236">
        <f t="shared" si="233"/>
        <v>0</v>
      </c>
      <c r="AC188" s="251">
        <f>PMT(U188/R24*(AB188),1,-AQ187,AQ187)</f>
        <v>0</v>
      </c>
      <c r="AD188" s="251">
        <f t="shared" si="234"/>
        <v>0</v>
      </c>
      <c r="AE188" s="251">
        <f t="shared" si="235"/>
        <v>0</v>
      </c>
      <c r="AF188" s="251">
        <f t="shared" si="236"/>
        <v>0</v>
      </c>
      <c r="AG188" s="251">
        <f t="shared" si="237"/>
        <v>0</v>
      </c>
      <c r="AH188" s="252">
        <f t="shared" si="264"/>
        <v>0</v>
      </c>
      <c r="AI188" s="252">
        <f t="shared" si="265"/>
        <v>1</v>
      </c>
      <c r="AJ188" s="236">
        <f t="shared" si="266"/>
        <v>0</v>
      </c>
      <c r="AK188" s="249">
        <f t="shared" si="257"/>
        <v>0</v>
      </c>
      <c r="AL188" s="236">
        <f t="shared" si="238"/>
        <v>0</v>
      </c>
      <c r="AM188" s="249">
        <f t="shared" si="258"/>
        <v>0</v>
      </c>
      <c r="AN188" s="249">
        <f t="shared" si="267"/>
        <v>0</v>
      </c>
      <c r="AO188" s="249">
        <f t="shared" si="268"/>
        <v>0</v>
      </c>
      <c r="AP188" s="249">
        <f t="shared" si="269"/>
        <v>0</v>
      </c>
      <c r="AQ188" s="251">
        <f t="shared" si="270"/>
        <v>0</v>
      </c>
      <c r="AR188" s="243">
        <f t="shared" si="259"/>
        <v>0</v>
      </c>
      <c r="AS188" s="243">
        <f t="shared" si="250"/>
        <v>0</v>
      </c>
      <c r="AT188" s="249">
        <f t="shared" si="271"/>
        <v>0</v>
      </c>
      <c r="AU188" s="249">
        <f t="shared" si="260"/>
        <v>0</v>
      </c>
      <c r="AV188" s="44">
        <f t="shared" si="239"/>
        <v>1</v>
      </c>
      <c r="AW188" s="44">
        <f t="shared" si="240"/>
        <v>0</v>
      </c>
      <c r="AX188" s="249" t="e">
        <f t="shared" si="261"/>
        <v>#VALUE!</v>
      </c>
      <c r="AY188" s="249" t="e">
        <f t="shared" si="241"/>
        <v>#VALUE!</v>
      </c>
      <c r="AZ188" s="243" t="e">
        <f t="shared" si="242"/>
        <v>#VALUE!</v>
      </c>
      <c r="BA188" s="253">
        <f t="shared" si="243"/>
        <v>0</v>
      </c>
      <c r="BB188" s="253">
        <f t="shared" si="244"/>
        <v>0</v>
      </c>
      <c r="BC188" s="226">
        <f t="shared" si="245"/>
        <v>0</v>
      </c>
      <c r="BD188" s="249" t="b">
        <f t="shared" si="246"/>
        <v>0</v>
      </c>
      <c r="BE188" s="249">
        <f t="shared" si="251"/>
        <v>0</v>
      </c>
      <c r="BF188" s="236">
        <f t="shared" si="252"/>
        <v>0</v>
      </c>
      <c r="BG188" s="80"/>
      <c r="BH188" s="80"/>
      <c r="BI188" s="80"/>
      <c r="BN188" s="82"/>
      <c r="BO188" s="82"/>
      <c r="BP188" s="82"/>
      <c r="BQ188" s="82"/>
      <c r="BR188" s="82"/>
      <c r="BS188" s="82"/>
      <c r="BU188" s="131"/>
      <c r="BV188" s="131"/>
    </row>
    <row r="189" spans="1:74" ht="12.75" customHeight="1">
      <c r="A189" s="56"/>
      <c r="B189" s="93"/>
      <c r="C189" s="40" t="str">
        <f t="shared" si="253"/>
        <v/>
      </c>
      <c r="D189" s="55" t="str">
        <f t="shared" si="249"/>
        <v/>
      </c>
      <c r="E189" s="102" t="str">
        <f t="shared" si="247"/>
        <v/>
      </c>
      <c r="F189" s="103" t="str">
        <f t="shared" si="262"/>
        <v/>
      </c>
      <c r="G189" s="102" t="str">
        <f t="shared" si="248"/>
        <v/>
      </c>
      <c r="H189" s="189" t="str">
        <f t="shared" si="263"/>
        <v/>
      </c>
      <c r="I189" s="190"/>
      <c r="J189" s="104"/>
      <c r="K189" s="104"/>
      <c r="L189" s="105" t="str">
        <f t="shared" si="254"/>
        <v/>
      </c>
      <c r="M189" s="104"/>
      <c r="N189" s="104"/>
      <c r="O189" s="107" t="str">
        <f t="shared" si="255"/>
        <v/>
      </c>
      <c r="P189" s="53"/>
      <c r="Q189" s="254"/>
      <c r="R189" s="238">
        <f t="shared" si="224"/>
        <v>0</v>
      </c>
      <c r="S189" s="44">
        <f t="shared" si="225"/>
        <v>0</v>
      </c>
      <c r="T189" s="44">
        <f t="shared" si="226"/>
        <v>1900</v>
      </c>
      <c r="U189" s="44">
        <f t="shared" si="227"/>
        <v>0</v>
      </c>
      <c r="V189" s="44">
        <f t="shared" si="228"/>
        <v>0</v>
      </c>
      <c r="W189" s="44">
        <f t="shared" si="256"/>
        <v>0</v>
      </c>
      <c r="X189" s="236">
        <f t="shared" si="229"/>
        <v>1</v>
      </c>
      <c r="Y189" s="236">
        <f t="shared" si="230"/>
        <v>0</v>
      </c>
      <c r="Z189" s="236">
        <f t="shared" si="231"/>
        <v>0</v>
      </c>
      <c r="AA189" s="236">
        <f t="shared" si="232"/>
        <v>0</v>
      </c>
      <c r="AB189" s="236">
        <f t="shared" si="233"/>
        <v>0</v>
      </c>
      <c r="AC189" s="251">
        <f>PMT(U189/R24*(AB189),1,-AQ188,AQ188)</f>
        <v>0</v>
      </c>
      <c r="AD189" s="251">
        <f t="shared" si="234"/>
        <v>0</v>
      </c>
      <c r="AE189" s="251">
        <f t="shared" si="235"/>
        <v>0</v>
      </c>
      <c r="AF189" s="251">
        <f t="shared" si="236"/>
        <v>0</v>
      </c>
      <c r="AG189" s="251">
        <f t="shared" si="237"/>
        <v>0</v>
      </c>
      <c r="AH189" s="252">
        <f t="shared" si="264"/>
        <v>0</v>
      </c>
      <c r="AI189" s="252">
        <f t="shared" si="265"/>
        <v>1</v>
      </c>
      <c r="AJ189" s="236">
        <f t="shared" si="266"/>
        <v>0</v>
      </c>
      <c r="AK189" s="249">
        <f t="shared" si="257"/>
        <v>0</v>
      </c>
      <c r="AL189" s="236">
        <f t="shared" si="238"/>
        <v>0</v>
      </c>
      <c r="AM189" s="249">
        <f t="shared" si="258"/>
        <v>0</v>
      </c>
      <c r="AN189" s="249">
        <f t="shared" si="267"/>
        <v>0</v>
      </c>
      <c r="AO189" s="249">
        <f t="shared" si="268"/>
        <v>0</v>
      </c>
      <c r="AP189" s="249">
        <f t="shared" si="269"/>
        <v>0</v>
      </c>
      <c r="AQ189" s="251">
        <f t="shared" si="270"/>
        <v>0</v>
      </c>
      <c r="AR189" s="243">
        <f t="shared" si="259"/>
        <v>0</v>
      </c>
      <c r="AS189" s="243">
        <f t="shared" si="250"/>
        <v>0</v>
      </c>
      <c r="AT189" s="249">
        <f t="shared" si="271"/>
        <v>0</v>
      </c>
      <c r="AU189" s="249">
        <f t="shared" si="260"/>
        <v>0</v>
      </c>
      <c r="AV189" s="44">
        <f t="shared" si="239"/>
        <v>1</v>
      </c>
      <c r="AW189" s="44">
        <f t="shared" si="240"/>
        <v>0</v>
      </c>
      <c r="AX189" s="249" t="e">
        <f t="shared" si="261"/>
        <v>#VALUE!</v>
      </c>
      <c r="AY189" s="249" t="e">
        <f t="shared" si="241"/>
        <v>#VALUE!</v>
      </c>
      <c r="AZ189" s="243" t="e">
        <f t="shared" si="242"/>
        <v>#VALUE!</v>
      </c>
      <c r="BA189" s="253">
        <f t="shared" si="243"/>
        <v>0</v>
      </c>
      <c r="BB189" s="253">
        <f t="shared" si="244"/>
        <v>0</v>
      </c>
      <c r="BC189" s="226">
        <f t="shared" si="245"/>
        <v>0</v>
      </c>
      <c r="BD189" s="249" t="b">
        <f t="shared" si="246"/>
        <v>0</v>
      </c>
      <c r="BE189" s="249">
        <f t="shared" si="251"/>
        <v>0</v>
      </c>
      <c r="BF189" s="236">
        <f t="shared" si="252"/>
        <v>0</v>
      </c>
      <c r="BG189" s="80"/>
      <c r="BH189" s="80"/>
      <c r="BI189" s="80"/>
      <c r="BN189" s="82"/>
      <c r="BO189" s="82"/>
      <c r="BP189" s="82"/>
      <c r="BQ189" s="82"/>
      <c r="BR189" s="82"/>
      <c r="BS189" s="82"/>
      <c r="BU189" s="131"/>
      <c r="BV189" s="131"/>
    </row>
    <row r="190" spans="1:74" ht="12.75" customHeight="1">
      <c r="A190" s="56"/>
      <c r="B190" s="93"/>
      <c r="C190" s="40" t="str">
        <f t="shared" si="253"/>
        <v/>
      </c>
      <c r="D190" s="55" t="str">
        <f t="shared" si="249"/>
        <v/>
      </c>
      <c r="E190" s="102" t="str">
        <f t="shared" si="247"/>
        <v/>
      </c>
      <c r="F190" s="103" t="str">
        <f t="shared" si="262"/>
        <v/>
      </c>
      <c r="G190" s="102" t="str">
        <f t="shared" si="248"/>
        <v/>
      </c>
      <c r="H190" s="189" t="str">
        <f t="shared" si="263"/>
        <v/>
      </c>
      <c r="I190" s="190"/>
      <c r="J190" s="104"/>
      <c r="K190" s="104"/>
      <c r="L190" s="105" t="str">
        <f t="shared" si="254"/>
        <v/>
      </c>
      <c r="M190" s="104"/>
      <c r="N190" s="104"/>
      <c r="O190" s="107" t="str">
        <f t="shared" si="255"/>
        <v/>
      </c>
      <c r="P190" s="53"/>
      <c r="Q190" s="254"/>
      <c r="R190" s="238">
        <f t="shared" ref="R190:R253" si="272">IF(A190&lt;&gt;"",1,0)</f>
        <v>0</v>
      </c>
      <c r="S190" s="44">
        <f t="shared" ref="S190:S253" si="273">IF(Y190&gt;=0,0,1)</f>
        <v>0</v>
      </c>
      <c r="T190" s="44">
        <f t="shared" ref="T190:T253" si="274">YEAR(A190)</f>
        <v>1900</v>
      </c>
      <c r="U190" s="44">
        <f t="shared" ref="U190:U253" si="275">IF(D190&lt;&gt;"",D190,0)</f>
        <v>0</v>
      </c>
      <c r="V190" s="44">
        <f t="shared" ref="V190:V253" si="276">IF(B190-J190-N190&gt;0,1,0)</f>
        <v>0</v>
      </c>
      <c r="W190" s="44">
        <f t="shared" si="256"/>
        <v>0</v>
      </c>
      <c r="X190" s="236">
        <f t="shared" ref="X190:X253" si="277">IF(W190&lt;&gt;0,0,1)</f>
        <v>1</v>
      </c>
      <c r="Y190" s="236">
        <f t="shared" ref="Y190:Y253" si="278">IF(R190=1,A190-A189,0)</f>
        <v>0</v>
      </c>
      <c r="Z190" s="236">
        <f t="shared" ref="Z190:Z253" si="279">SUM((Y189+Y190+Z189)*X189)</f>
        <v>0</v>
      </c>
      <c r="AA190" s="236">
        <f t="shared" ref="AA190:AA253" si="280">SUM(Z190*W190)</f>
        <v>0</v>
      </c>
      <c r="AB190" s="236">
        <f t="shared" ref="AB190:AB253" si="281">IF(AA190=0,Y190*W190,AA190)</f>
        <v>0</v>
      </c>
      <c r="AC190" s="251">
        <f>PMT(U190/R24*(AB190),1,-AQ189,AQ189)</f>
        <v>0</v>
      </c>
      <c r="AD190" s="251">
        <f t="shared" ref="AD190:AD253" si="282">SUM(AC190+AG189)</f>
        <v>0</v>
      </c>
      <c r="AE190" s="251">
        <f t="shared" ref="AE190:AE253" si="283">IF(B190-J190-N190&gt;0,B190-J190-N190,0)</f>
        <v>0</v>
      </c>
      <c r="AF190" s="251">
        <f t="shared" ref="AF190:AF253" si="284">IF(AE190&gt;AD190,AD190,AE190)</f>
        <v>0</v>
      </c>
      <c r="AG190" s="251">
        <f t="shared" ref="AG190:AG253" si="285">SUM(AD190-AF190)</f>
        <v>0</v>
      </c>
      <c r="AH190" s="252">
        <f t="shared" si="264"/>
        <v>0</v>
      </c>
      <c r="AI190" s="252">
        <f t="shared" si="265"/>
        <v>1</v>
      </c>
      <c r="AJ190" s="236">
        <f t="shared" si="266"/>
        <v>0</v>
      </c>
      <c r="AK190" s="249">
        <f t="shared" si="257"/>
        <v>0</v>
      </c>
      <c r="AL190" s="236">
        <f t="shared" ref="AL190:AL253" si="286">IF(((B190-J190-N190)*N190)&lt;0,1,0)</f>
        <v>0</v>
      </c>
      <c r="AM190" s="249">
        <f t="shared" si="258"/>
        <v>0</v>
      </c>
      <c r="AN190" s="249">
        <f t="shared" si="267"/>
        <v>0</v>
      </c>
      <c r="AO190" s="249">
        <f t="shared" si="268"/>
        <v>0</v>
      </c>
      <c r="AP190" s="249">
        <f t="shared" si="269"/>
        <v>0</v>
      </c>
      <c r="AQ190" s="251">
        <f t="shared" si="270"/>
        <v>0</v>
      </c>
      <c r="AR190" s="243">
        <f t="shared" si="259"/>
        <v>0</v>
      </c>
      <c r="AS190" s="243">
        <f t="shared" si="250"/>
        <v>0</v>
      </c>
      <c r="AT190" s="249">
        <f t="shared" si="271"/>
        <v>0</v>
      </c>
      <c r="AU190" s="249">
        <f t="shared" si="260"/>
        <v>0</v>
      </c>
      <c r="AV190" s="44">
        <f t="shared" ref="AV190:AV253" si="287">IF(T190=T189,1,0)</f>
        <v>1</v>
      </c>
      <c r="AW190" s="44">
        <f t="shared" ref="AW190:AW253" si="288">IF(T190=T189,0,1)</f>
        <v>0</v>
      </c>
      <c r="AX190" s="249" t="e">
        <f t="shared" si="261"/>
        <v>#VALUE!</v>
      </c>
      <c r="AY190" s="249" t="e">
        <f t="shared" ref="AY190:AY253" si="289">IF(AX191=0,(AX190*AV190),0)</f>
        <v>#VALUE!</v>
      </c>
      <c r="AZ190" s="243" t="e">
        <f t="shared" ref="AZ190:AZ253" si="290">SUM((AX190*AW191)-AY190)</f>
        <v>#VALUE!</v>
      </c>
      <c r="BA190" s="253">
        <f t="shared" ref="BA190:BA253" si="291">IFERROR(AY190,0)</f>
        <v>0</v>
      </c>
      <c r="BB190" s="253">
        <f t="shared" ref="BB190:BB253" si="292">IFERROR(AZ190,0)</f>
        <v>0</v>
      </c>
      <c r="BC190" s="226">
        <f t="shared" ref="BC190:BC253" si="293">IF(AB190&lt;45,W190,0)</f>
        <v>0</v>
      </c>
      <c r="BD190" s="249" t="b">
        <f t="shared" ref="BD190:BD253" si="294">AND(R190=1,R191=0)</f>
        <v>0</v>
      </c>
      <c r="BE190" s="249">
        <f t="shared" si="251"/>
        <v>0</v>
      </c>
      <c r="BF190" s="236">
        <f t="shared" si="252"/>
        <v>0</v>
      </c>
      <c r="BG190" s="80"/>
      <c r="BH190" s="80"/>
      <c r="BI190" s="80"/>
      <c r="BN190" s="82"/>
      <c r="BO190" s="82"/>
      <c r="BP190" s="82"/>
      <c r="BQ190" s="82"/>
      <c r="BR190" s="82"/>
      <c r="BS190" s="82"/>
      <c r="BU190" s="131"/>
      <c r="BV190" s="131"/>
    </row>
    <row r="191" spans="1:74" ht="12.75" customHeight="1">
      <c r="A191" s="56"/>
      <c r="B191" s="93"/>
      <c r="C191" s="40" t="str">
        <f t="shared" si="253"/>
        <v/>
      </c>
      <c r="D191" s="55" t="str">
        <f t="shared" si="249"/>
        <v/>
      </c>
      <c r="E191" s="102" t="str">
        <f t="shared" si="247"/>
        <v/>
      </c>
      <c r="F191" s="103" t="str">
        <f t="shared" si="262"/>
        <v/>
      </c>
      <c r="G191" s="102" t="str">
        <f t="shared" si="248"/>
        <v/>
      </c>
      <c r="H191" s="189" t="str">
        <f t="shared" si="263"/>
        <v/>
      </c>
      <c r="I191" s="190"/>
      <c r="J191" s="104"/>
      <c r="K191" s="104"/>
      <c r="L191" s="105" t="str">
        <f t="shared" si="254"/>
        <v/>
      </c>
      <c r="M191" s="104"/>
      <c r="N191" s="104"/>
      <c r="O191" s="107" t="str">
        <f t="shared" si="255"/>
        <v/>
      </c>
      <c r="P191" s="53"/>
      <c r="Q191" s="254"/>
      <c r="R191" s="238">
        <f t="shared" si="272"/>
        <v>0</v>
      </c>
      <c r="S191" s="44">
        <f t="shared" si="273"/>
        <v>0</v>
      </c>
      <c r="T191" s="44">
        <f t="shared" si="274"/>
        <v>1900</v>
      </c>
      <c r="U191" s="44">
        <f t="shared" si="275"/>
        <v>0</v>
      </c>
      <c r="V191" s="44">
        <f t="shared" si="276"/>
        <v>0</v>
      </c>
      <c r="W191" s="44">
        <f t="shared" si="256"/>
        <v>0</v>
      </c>
      <c r="X191" s="236">
        <f t="shared" si="277"/>
        <v>1</v>
      </c>
      <c r="Y191" s="236">
        <f t="shared" si="278"/>
        <v>0</v>
      </c>
      <c r="Z191" s="236">
        <f t="shared" si="279"/>
        <v>0</v>
      </c>
      <c r="AA191" s="236">
        <f t="shared" si="280"/>
        <v>0</v>
      </c>
      <c r="AB191" s="236">
        <f t="shared" si="281"/>
        <v>0</v>
      </c>
      <c r="AC191" s="251">
        <f>PMT(U191/R24*(AB191),1,-AQ190,AQ190)</f>
        <v>0</v>
      </c>
      <c r="AD191" s="251">
        <f t="shared" si="282"/>
        <v>0</v>
      </c>
      <c r="AE191" s="251">
        <f t="shared" si="283"/>
        <v>0</v>
      </c>
      <c r="AF191" s="251">
        <f t="shared" si="284"/>
        <v>0</v>
      </c>
      <c r="AG191" s="251">
        <f t="shared" si="285"/>
        <v>0</v>
      </c>
      <c r="AH191" s="252">
        <f t="shared" si="264"/>
        <v>0</v>
      </c>
      <c r="AI191" s="252">
        <f t="shared" si="265"/>
        <v>1</v>
      </c>
      <c r="AJ191" s="236">
        <f t="shared" si="266"/>
        <v>0</v>
      </c>
      <c r="AK191" s="249">
        <f t="shared" si="257"/>
        <v>0</v>
      </c>
      <c r="AL191" s="236">
        <f t="shared" si="286"/>
        <v>0</v>
      </c>
      <c r="AM191" s="249">
        <f t="shared" si="258"/>
        <v>0</v>
      </c>
      <c r="AN191" s="249">
        <f t="shared" si="267"/>
        <v>0</v>
      </c>
      <c r="AO191" s="249">
        <f t="shared" si="268"/>
        <v>0</v>
      </c>
      <c r="AP191" s="249">
        <f t="shared" si="269"/>
        <v>0</v>
      </c>
      <c r="AQ191" s="251">
        <f t="shared" si="270"/>
        <v>0</v>
      </c>
      <c r="AR191" s="243">
        <f t="shared" si="259"/>
        <v>0</v>
      </c>
      <c r="AS191" s="243">
        <f t="shared" si="250"/>
        <v>0</v>
      </c>
      <c r="AT191" s="249">
        <f t="shared" si="271"/>
        <v>0</v>
      </c>
      <c r="AU191" s="249">
        <f t="shared" si="260"/>
        <v>0</v>
      </c>
      <c r="AV191" s="44">
        <f t="shared" si="287"/>
        <v>1</v>
      </c>
      <c r="AW191" s="44">
        <f t="shared" si="288"/>
        <v>0</v>
      </c>
      <c r="AX191" s="249" t="e">
        <f t="shared" si="261"/>
        <v>#VALUE!</v>
      </c>
      <c r="AY191" s="249" t="e">
        <f t="shared" si="289"/>
        <v>#VALUE!</v>
      </c>
      <c r="AZ191" s="243" t="e">
        <f t="shared" si="290"/>
        <v>#VALUE!</v>
      </c>
      <c r="BA191" s="253">
        <f t="shared" si="291"/>
        <v>0</v>
      </c>
      <c r="BB191" s="253">
        <f t="shared" si="292"/>
        <v>0</v>
      </c>
      <c r="BC191" s="226">
        <f t="shared" si="293"/>
        <v>0</v>
      </c>
      <c r="BD191" s="249" t="b">
        <f t="shared" si="294"/>
        <v>0</v>
      </c>
      <c r="BE191" s="249">
        <f t="shared" si="251"/>
        <v>0</v>
      </c>
      <c r="BF191" s="236">
        <f t="shared" si="252"/>
        <v>0</v>
      </c>
      <c r="BG191" s="80"/>
      <c r="BH191" s="80"/>
      <c r="BI191" s="80"/>
      <c r="BN191" s="82"/>
      <c r="BO191" s="82"/>
      <c r="BP191" s="82"/>
      <c r="BQ191" s="82"/>
      <c r="BR191" s="82"/>
      <c r="BS191" s="82"/>
      <c r="BU191" s="131"/>
      <c r="BV191" s="131"/>
    </row>
    <row r="192" spans="1:74" ht="12.75" customHeight="1">
      <c r="A192" s="56"/>
      <c r="B192" s="93"/>
      <c r="C192" s="40" t="str">
        <f t="shared" si="253"/>
        <v/>
      </c>
      <c r="D192" s="55" t="str">
        <f t="shared" si="249"/>
        <v/>
      </c>
      <c r="E192" s="102" t="str">
        <f t="shared" si="247"/>
        <v/>
      </c>
      <c r="F192" s="103" t="str">
        <f t="shared" si="262"/>
        <v/>
      </c>
      <c r="G192" s="102" t="str">
        <f t="shared" si="248"/>
        <v/>
      </c>
      <c r="H192" s="189" t="str">
        <f t="shared" si="263"/>
        <v/>
      </c>
      <c r="I192" s="190"/>
      <c r="J192" s="104"/>
      <c r="K192" s="104"/>
      <c r="L192" s="105" t="str">
        <f t="shared" si="254"/>
        <v/>
      </c>
      <c r="M192" s="104"/>
      <c r="N192" s="104"/>
      <c r="O192" s="107" t="str">
        <f t="shared" si="255"/>
        <v/>
      </c>
      <c r="P192" s="53"/>
      <c r="Q192" s="254"/>
      <c r="R192" s="238">
        <f t="shared" si="272"/>
        <v>0</v>
      </c>
      <c r="S192" s="44">
        <f t="shared" si="273"/>
        <v>0</v>
      </c>
      <c r="T192" s="44">
        <f t="shared" si="274"/>
        <v>1900</v>
      </c>
      <c r="U192" s="44">
        <f t="shared" si="275"/>
        <v>0</v>
      </c>
      <c r="V192" s="44">
        <f t="shared" si="276"/>
        <v>0</v>
      </c>
      <c r="W192" s="44">
        <f t="shared" si="256"/>
        <v>0</v>
      </c>
      <c r="X192" s="236">
        <f t="shared" si="277"/>
        <v>1</v>
      </c>
      <c r="Y192" s="236">
        <f t="shared" si="278"/>
        <v>0</v>
      </c>
      <c r="Z192" s="236">
        <f t="shared" si="279"/>
        <v>0</v>
      </c>
      <c r="AA192" s="236">
        <f t="shared" si="280"/>
        <v>0</v>
      </c>
      <c r="AB192" s="236">
        <f t="shared" si="281"/>
        <v>0</v>
      </c>
      <c r="AC192" s="251">
        <f>PMT(U192/R24*(AB192),1,-AQ191,AQ191)</f>
        <v>0</v>
      </c>
      <c r="AD192" s="251">
        <f t="shared" si="282"/>
        <v>0</v>
      </c>
      <c r="AE192" s="251">
        <f t="shared" si="283"/>
        <v>0</v>
      </c>
      <c r="AF192" s="251">
        <f t="shared" si="284"/>
        <v>0</v>
      </c>
      <c r="AG192" s="251">
        <f t="shared" si="285"/>
        <v>0</v>
      </c>
      <c r="AH192" s="252">
        <f t="shared" si="264"/>
        <v>0</v>
      </c>
      <c r="AI192" s="252">
        <f t="shared" si="265"/>
        <v>1</v>
      </c>
      <c r="AJ192" s="236">
        <f t="shared" si="266"/>
        <v>0</v>
      </c>
      <c r="AK192" s="249">
        <f t="shared" si="257"/>
        <v>0</v>
      </c>
      <c r="AL192" s="236">
        <f t="shared" si="286"/>
        <v>0</v>
      </c>
      <c r="AM192" s="249">
        <f t="shared" si="258"/>
        <v>0</v>
      </c>
      <c r="AN192" s="249">
        <f t="shared" si="267"/>
        <v>0</v>
      </c>
      <c r="AO192" s="249">
        <f t="shared" si="268"/>
        <v>0</v>
      </c>
      <c r="AP192" s="249">
        <f t="shared" si="269"/>
        <v>0</v>
      </c>
      <c r="AQ192" s="251">
        <f t="shared" si="270"/>
        <v>0</v>
      </c>
      <c r="AR192" s="243">
        <f t="shared" si="259"/>
        <v>0</v>
      </c>
      <c r="AS192" s="243">
        <f t="shared" si="250"/>
        <v>0</v>
      </c>
      <c r="AT192" s="249">
        <f t="shared" si="271"/>
        <v>0</v>
      </c>
      <c r="AU192" s="249">
        <f t="shared" si="260"/>
        <v>0</v>
      </c>
      <c r="AV192" s="44">
        <f t="shared" si="287"/>
        <v>1</v>
      </c>
      <c r="AW192" s="44">
        <f t="shared" si="288"/>
        <v>0</v>
      </c>
      <c r="AX192" s="249" t="e">
        <f t="shared" si="261"/>
        <v>#VALUE!</v>
      </c>
      <c r="AY192" s="249" t="e">
        <f t="shared" si="289"/>
        <v>#VALUE!</v>
      </c>
      <c r="AZ192" s="243" t="e">
        <f t="shared" si="290"/>
        <v>#VALUE!</v>
      </c>
      <c r="BA192" s="253">
        <f t="shared" si="291"/>
        <v>0</v>
      </c>
      <c r="BB192" s="253">
        <f t="shared" si="292"/>
        <v>0</v>
      </c>
      <c r="BC192" s="226">
        <f t="shared" si="293"/>
        <v>0</v>
      </c>
      <c r="BD192" s="249" t="b">
        <f t="shared" si="294"/>
        <v>0</v>
      </c>
      <c r="BE192" s="249">
        <f t="shared" si="251"/>
        <v>0</v>
      </c>
      <c r="BF192" s="236">
        <f t="shared" si="252"/>
        <v>0</v>
      </c>
      <c r="BG192" s="80"/>
      <c r="BH192" s="80"/>
      <c r="BI192" s="80"/>
      <c r="BN192" s="82"/>
      <c r="BO192" s="82"/>
      <c r="BP192" s="82"/>
      <c r="BQ192" s="82"/>
      <c r="BR192" s="82"/>
      <c r="BS192" s="82"/>
      <c r="BU192" s="131"/>
      <c r="BV192" s="131"/>
    </row>
    <row r="193" spans="1:74" ht="12.75" customHeight="1">
      <c r="A193" s="56"/>
      <c r="B193" s="93"/>
      <c r="C193" s="40" t="str">
        <f t="shared" si="253"/>
        <v/>
      </c>
      <c r="D193" s="55" t="str">
        <f t="shared" si="249"/>
        <v/>
      </c>
      <c r="E193" s="102" t="str">
        <f t="shared" si="247"/>
        <v/>
      </c>
      <c r="F193" s="103" t="str">
        <f t="shared" si="262"/>
        <v/>
      </c>
      <c r="G193" s="102" t="str">
        <f t="shared" si="248"/>
        <v/>
      </c>
      <c r="H193" s="189" t="str">
        <f t="shared" si="263"/>
        <v/>
      </c>
      <c r="I193" s="190"/>
      <c r="J193" s="104"/>
      <c r="K193" s="104"/>
      <c r="L193" s="105" t="str">
        <f t="shared" si="254"/>
        <v/>
      </c>
      <c r="M193" s="104"/>
      <c r="N193" s="104"/>
      <c r="O193" s="107" t="str">
        <f t="shared" si="255"/>
        <v/>
      </c>
      <c r="P193" s="53"/>
      <c r="Q193" s="254"/>
      <c r="R193" s="238">
        <f t="shared" si="272"/>
        <v>0</v>
      </c>
      <c r="S193" s="44">
        <f t="shared" si="273"/>
        <v>0</v>
      </c>
      <c r="T193" s="44">
        <f t="shared" si="274"/>
        <v>1900</v>
      </c>
      <c r="U193" s="44">
        <f t="shared" si="275"/>
        <v>0</v>
      </c>
      <c r="V193" s="44">
        <f t="shared" si="276"/>
        <v>0</v>
      </c>
      <c r="W193" s="44">
        <f t="shared" si="256"/>
        <v>0</v>
      </c>
      <c r="X193" s="236">
        <f t="shared" si="277"/>
        <v>1</v>
      </c>
      <c r="Y193" s="236">
        <f t="shared" si="278"/>
        <v>0</v>
      </c>
      <c r="Z193" s="236">
        <f t="shared" si="279"/>
        <v>0</v>
      </c>
      <c r="AA193" s="236">
        <f t="shared" si="280"/>
        <v>0</v>
      </c>
      <c r="AB193" s="236">
        <f t="shared" si="281"/>
        <v>0</v>
      </c>
      <c r="AC193" s="251">
        <f>PMT(U193/R24*(AB193),1,-AQ192,AQ192)</f>
        <v>0</v>
      </c>
      <c r="AD193" s="251">
        <f t="shared" si="282"/>
        <v>0</v>
      </c>
      <c r="AE193" s="251">
        <f t="shared" si="283"/>
        <v>0</v>
      </c>
      <c r="AF193" s="251">
        <f t="shared" si="284"/>
        <v>0</v>
      </c>
      <c r="AG193" s="251">
        <f t="shared" si="285"/>
        <v>0</v>
      </c>
      <c r="AH193" s="252">
        <f t="shared" si="264"/>
        <v>0</v>
      </c>
      <c r="AI193" s="252">
        <f t="shared" si="265"/>
        <v>1</v>
      </c>
      <c r="AJ193" s="236">
        <f t="shared" si="266"/>
        <v>0</v>
      </c>
      <c r="AK193" s="249">
        <f t="shared" si="257"/>
        <v>0</v>
      </c>
      <c r="AL193" s="236">
        <f t="shared" si="286"/>
        <v>0</v>
      </c>
      <c r="AM193" s="249">
        <f t="shared" si="258"/>
        <v>0</v>
      </c>
      <c r="AN193" s="249">
        <f t="shared" si="267"/>
        <v>0</v>
      </c>
      <c r="AO193" s="249">
        <f t="shared" si="268"/>
        <v>0</v>
      </c>
      <c r="AP193" s="249">
        <f t="shared" si="269"/>
        <v>0</v>
      </c>
      <c r="AQ193" s="251">
        <f t="shared" si="270"/>
        <v>0</v>
      </c>
      <c r="AR193" s="243">
        <f t="shared" si="259"/>
        <v>0</v>
      </c>
      <c r="AS193" s="243">
        <f t="shared" si="250"/>
        <v>0</v>
      </c>
      <c r="AT193" s="249">
        <f t="shared" si="271"/>
        <v>0</v>
      </c>
      <c r="AU193" s="249">
        <f t="shared" si="260"/>
        <v>0</v>
      </c>
      <c r="AV193" s="44">
        <f t="shared" si="287"/>
        <v>1</v>
      </c>
      <c r="AW193" s="44">
        <f t="shared" si="288"/>
        <v>0</v>
      </c>
      <c r="AX193" s="249" t="e">
        <f t="shared" si="261"/>
        <v>#VALUE!</v>
      </c>
      <c r="AY193" s="249" t="e">
        <f t="shared" si="289"/>
        <v>#VALUE!</v>
      </c>
      <c r="AZ193" s="243" t="e">
        <f t="shared" si="290"/>
        <v>#VALUE!</v>
      </c>
      <c r="BA193" s="253">
        <f t="shared" si="291"/>
        <v>0</v>
      </c>
      <c r="BB193" s="253">
        <f t="shared" si="292"/>
        <v>0</v>
      </c>
      <c r="BC193" s="226">
        <f t="shared" si="293"/>
        <v>0</v>
      </c>
      <c r="BD193" s="249" t="b">
        <f t="shared" si="294"/>
        <v>0</v>
      </c>
      <c r="BE193" s="249">
        <f t="shared" si="251"/>
        <v>0</v>
      </c>
      <c r="BF193" s="236">
        <f t="shared" si="252"/>
        <v>0</v>
      </c>
      <c r="BG193" s="80"/>
      <c r="BH193" s="80"/>
      <c r="BI193" s="80"/>
      <c r="BN193" s="82"/>
      <c r="BO193" s="82"/>
      <c r="BP193" s="82"/>
      <c r="BQ193" s="82"/>
      <c r="BR193" s="82"/>
      <c r="BS193" s="82"/>
      <c r="BU193" s="131"/>
      <c r="BV193" s="131"/>
    </row>
    <row r="194" spans="1:74" ht="12.75" customHeight="1">
      <c r="A194" s="56"/>
      <c r="B194" s="93"/>
      <c r="C194" s="40" t="str">
        <f t="shared" si="253"/>
        <v/>
      </c>
      <c r="D194" s="55" t="str">
        <f t="shared" si="249"/>
        <v/>
      </c>
      <c r="E194" s="102" t="str">
        <f t="shared" ref="E194:E257" si="295">IF(B194*R194=0,"",AF194)</f>
        <v/>
      </c>
      <c r="F194" s="103" t="str">
        <f t="shared" si="262"/>
        <v/>
      </c>
      <c r="G194" s="102" t="str">
        <f t="shared" ref="G194:G257" si="296">IF(B194*R194=0,"",AP194)</f>
        <v/>
      </c>
      <c r="H194" s="189" t="str">
        <f t="shared" si="263"/>
        <v/>
      </c>
      <c r="I194" s="190"/>
      <c r="J194" s="104"/>
      <c r="K194" s="104"/>
      <c r="L194" s="105" t="str">
        <f t="shared" si="254"/>
        <v/>
      </c>
      <c r="M194" s="104"/>
      <c r="N194" s="104"/>
      <c r="O194" s="107" t="str">
        <f t="shared" si="255"/>
        <v/>
      </c>
      <c r="P194" s="53"/>
      <c r="Q194" s="254"/>
      <c r="R194" s="238">
        <f t="shared" si="272"/>
        <v>0</v>
      </c>
      <c r="S194" s="44">
        <f t="shared" si="273"/>
        <v>0</v>
      </c>
      <c r="T194" s="44">
        <f t="shared" si="274"/>
        <v>1900</v>
      </c>
      <c r="U194" s="44">
        <f t="shared" si="275"/>
        <v>0</v>
      </c>
      <c r="V194" s="44">
        <f t="shared" si="276"/>
        <v>0</v>
      </c>
      <c r="W194" s="44">
        <f t="shared" si="256"/>
        <v>0</v>
      </c>
      <c r="X194" s="236">
        <f t="shared" si="277"/>
        <v>1</v>
      </c>
      <c r="Y194" s="236">
        <f t="shared" si="278"/>
        <v>0</v>
      </c>
      <c r="Z194" s="236">
        <f t="shared" si="279"/>
        <v>0</v>
      </c>
      <c r="AA194" s="236">
        <f t="shared" si="280"/>
        <v>0</v>
      </c>
      <c r="AB194" s="236">
        <f t="shared" si="281"/>
        <v>0</v>
      </c>
      <c r="AC194" s="251">
        <f>PMT(U194/R24*(AB194),1,-AQ193,AQ193)</f>
        <v>0</v>
      </c>
      <c r="AD194" s="251">
        <f t="shared" si="282"/>
        <v>0</v>
      </c>
      <c r="AE194" s="251">
        <f t="shared" si="283"/>
        <v>0</v>
      </c>
      <c r="AF194" s="251">
        <f t="shared" si="284"/>
        <v>0</v>
      </c>
      <c r="AG194" s="251">
        <f t="shared" si="285"/>
        <v>0</v>
      </c>
      <c r="AH194" s="252">
        <f t="shared" si="264"/>
        <v>0</v>
      </c>
      <c r="AI194" s="252">
        <f t="shared" si="265"/>
        <v>1</v>
      </c>
      <c r="AJ194" s="236">
        <f t="shared" si="266"/>
        <v>0</v>
      </c>
      <c r="AK194" s="249">
        <f t="shared" si="257"/>
        <v>0</v>
      </c>
      <c r="AL194" s="236">
        <f t="shared" si="286"/>
        <v>0</v>
      </c>
      <c r="AM194" s="249">
        <f t="shared" si="258"/>
        <v>0</v>
      </c>
      <c r="AN194" s="249">
        <f t="shared" si="267"/>
        <v>0</v>
      </c>
      <c r="AO194" s="249">
        <f t="shared" si="268"/>
        <v>0</v>
      </c>
      <c r="AP194" s="249">
        <f t="shared" si="269"/>
        <v>0</v>
      </c>
      <c r="AQ194" s="251">
        <f t="shared" si="270"/>
        <v>0</v>
      </c>
      <c r="AR194" s="243">
        <f t="shared" si="259"/>
        <v>0</v>
      </c>
      <c r="AS194" s="243">
        <f t="shared" si="250"/>
        <v>0</v>
      </c>
      <c r="AT194" s="249">
        <f t="shared" si="271"/>
        <v>0</v>
      </c>
      <c r="AU194" s="249">
        <f t="shared" si="260"/>
        <v>0</v>
      </c>
      <c r="AV194" s="44">
        <f t="shared" si="287"/>
        <v>1</v>
      </c>
      <c r="AW194" s="44">
        <f t="shared" si="288"/>
        <v>0</v>
      </c>
      <c r="AX194" s="249" t="e">
        <f t="shared" si="261"/>
        <v>#VALUE!</v>
      </c>
      <c r="AY194" s="249" t="e">
        <f t="shared" si="289"/>
        <v>#VALUE!</v>
      </c>
      <c r="AZ194" s="243" t="e">
        <f t="shared" si="290"/>
        <v>#VALUE!</v>
      </c>
      <c r="BA194" s="253">
        <f t="shared" si="291"/>
        <v>0</v>
      </c>
      <c r="BB194" s="253">
        <f t="shared" si="292"/>
        <v>0</v>
      </c>
      <c r="BC194" s="226">
        <f t="shared" si="293"/>
        <v>0</v>
      </c>
      <c r="BD194" s="249" t="b">
        <f t="shared" si="294"/>
        <v>0</v>
      </c>
      <c r="BE194" s="249">
        <f t="shared" si="251"/>
        <v>0</v>
      </c>
      <c r="BF194" s="236">
        <f t="shared" si="252"/>
        <v>0</v>
      </c>
      <c r="BG194" s="80"/>
      <c r="BH194" s="80"/>
      <c r="BI194" s="80"/>
      <c r="BN194" s="82"/>
      <c r="BO194" s="82"/>
      <c r="BP194" s="82"/>
      <c r="BQ194" s="82"/>
      <c r="BR194" s="82"/>
      <c r="BS194" s="82"/>
      <c r="BU194" s="131"/>
      <c r="BV194" s="131"/>
    </row>
    <row r="195" spans="1:74" ht="12.75" customHeight="1">
      <c r="A195" s="56"/>
      <c r="B195" s="93"/>
      <c r="C195" s="40" t="str">
        <f t="shared" si="253"/>
        <v/>
      </c>
      <c r="D195" s="55" t="str">
        <f t="shared" ref="D195:D258" si="297">IF(A195="","",(D194))</f>
        <v/>
      </c>
      <c r="E195" s="102" t="str">
        <f t="shared" si="295"/>
        <v/>
      </c>
      <c r="F195" s="103" t="str">
        <f t="shared" si="262"/>
        <v/>
      </c>
      <c r="G195" s="102" t="str">
        <f t="shared" si="296"/>
        <v/>
      </c>
      <c r="H195" s="189" t="str">
        <f t="shared" si="263"/>
        <v/>
      </c>
      <c r="I195" s="190"/>
      <c r="J195" s="104"/>
      <c r="K195" s="104"/>
      <c r="L195" s="105" t="str">
        <f t="shared" si="254"/>
        <v/>
      </c>
      <c r="M195" s="104"/>
      <c r="N195" s="104"/>
      <c r="O195" s="107" t="str">
        <f t="shared" si="255"/>
        <v/>
      </c>
      <c r="P195" s="53"/>
      <c r="Q195" s="254"/>
      <c r="R195" s="238">
        <f t="shared" si="272"/>
        <v>0</v>
      </c>
      <c r="S195" s="44">
        <f t="shared" si="273"/>
        <v>0</v>
      </c>
      <c r="T195" s="44">
        <f t="shared" si="274"/>
        <v>1900</v>
      </c>
      <c r="U195" s="44">
        <f t="shared" si="275"/>
        <v>0</v>
      </c>
      <c r="V195" s="44">
        <f t="shared" si="276"/>
        <v>0</v>
      </c>
      <c r="W195" s="44">
        <f t="shared" si="256"/>
        <v>0</v>
      </c>
      <c r="X195" s="236">
        <f t="shared" si="277"/>
        <v>1</v>
      </c>
      <c r="Y195" s="236">
        <f t="shared" si="278"/>
        <v>0</v>
      </c>
      <c r="Z195" s="236">
        <f t="shared" si="279"/>
        <v>0</v>
      </c>
      <c r="AA195" s="236">
        <f t="shared" si="280"/>
        <v>0</v>
      </c>
      <c r="AB195" s="236">
        <f t="shared" si="281"/>
        <v>0</v>
      </c>
      <c r="AC195" s="251">
        <f>PMT(U195/R24*(AB195),1,-AQ194,AQ194)</f>
        <v>0</v>
      </c>
      <c r="AD195" s="251">
        <f t="shared" si="282"/>
        <v>0</v>
      </c>
      <c r="AE195" s="251">
        <f t="shared" si="283"/>
        <v>0</v>
      </c>
      <c r="AF195" s="251">
        <f t="shared" si="284"/>
        <v>0</v>
      </c>
      <c r="AG195" s="251">
        <f t="shared" si="285"/>
        <v>0</v>
      </c>
      <c r="AH195" s="252">
        <f t="shared" si="264"/>
        <v>0</v>
      </c>
      <c r="AI195" s="252">
        <f t="shared" si="265"/>
        <v>1</v>
      </c>
      <c r="AJ195" s="236">
        <f t="shared" si="266"/>
        <v>0</v>
      </c>
      <c r="AK195" s="249">
        <f t="shared" si="257"/>
        <v>0</v>
      </c>
      <c r="AL195" s="236">
        <f t="shared" si="286"/>
        <v>0</v>
      </c>
      <c r="AM195" s="249">
        <f t="shared" si="258"/>
        <v>0</v>
      </c>
      <c r="AN195" s="249">
        <f t="shared" si="267"/>
        <v>0</v>
      </c>
      <c r="AO195" s="249">
        <f t="shared" si="268"/>
        <v>0</v>
      </c>
      <c r="AP195" s="249">
        <f t="shared" si="269"/>
        <v>0</v>
      </c>
      <c r="AQ195" s="251">
        <f t="shared" si="270"/>
        <v>0</v>
      </c>
      <c r="AR195" s="243">
        <f t="shared" si="259"/>
        <v>0</v>
      </c>
      <c r="AS195" s="243">
        <f t="shared" si="250"/>
        <v>0</v>
      </c>
      <c r="AT195" s="249">
        <f t="shared" si="271"/>
        <v>0</v>
      </c>
      <c r="AU195" s="249">
        <f t="shared" si="260"/>
        <v>0</v>
      </c>
      <c r="AV195" s="44">
        <f t="shared" si="287"/>
        <v>1</v>
      </c>
      <c r="AW195" s="44">
        <f t="shared" si="288"/>
        <v>0</v>
      </c>
      <c r="AX195" s="249" t="e">
        <f t="shared" si="261"/>
        <v>#VALUE!</v>
      </c>
      <c r="AY195" s="249" t="e">
        <f t="shared" si="289"/>
        <v>#VALUE!</v>
      </c>
      <c r="AZ195" s="243" t="e">
        <f t="shared" si="290"/>
        <v>#VALUE!</v>
      </c>
      <c r="BA195" s="253">
        <f t="shared" si="291"/>
        <v>0</v>
      </c>
      <c r="BB195" s="253">
        <f t="shared" si="292"/>
        <v>0</v>
      </c>
      <c r="BC195" s="226">
        <f t="shared" si="293"/>
        <v>0</v>
      </c>
      <c r="BD195" s="249" t="b">
        <f t="shared" si="294"/>
        <v>0</v>
      </c>
      <c r="BE195" s="249">
        <f t="shared" si="251"/>
        <v>0</v>
      </c>
      <c r="BF195" s="236">
        <f t="shared" si="252"/>
        <v>0</v>
      </c>
      <c r="BG195" s="80"/>
      <c r="BH195" s="80"/>
      <c r="BI195" s="80"/>
      <c r="BN195" s="82"/>
      <c r="BO195" s="82"/>
      <c r="BP195" s="82"/>
      <c r="BQ195" s="82"/>
      <c r="BR195" s="82"/>
      <c r="BS195" s="82"/>
      <c r="BU195" s="131"/>
      <c r="BV195" s="131"/>
    </row>
    <row r="196" spans="1:74" ht="12.75" customHeight="1">
      <c r="A196" s="56"/>
      <c r="B196" s="93"/>
      <c r="C196" s="40" t="str">
        <f t="shared" si="253"/>
        <v/>
      </c>
      <c r="D196" s="55" t="str">
        <f t="shared" si="297"/>
        <v/>
      </c>
      <c r="E196" s="102" t="str">
        <f t="shared" si="295"/>
        <v/>
      </c>
      <c r="F196" s="103" t="str">
        <f t="shared" si="262"/>
        <v/>
      </c>
      <c r="G196" s="102" t="str">
        <f t="shared" si="296"/>
        <v/>
      </c>
      <c r="H196" s="189" t="str">
        <f t="shared" si="263"/>
        <v/>
      </c>
      <c r="I196" s="190"/>
      <c r="J196" s="104"/>
      <c r="K196" s="104"/>
      <c r="L196" s="105" t="str">
        <f t="shared" si="254"/>
        <v/>
      </c>
      <c r="M196" s="104"/>
      <c r="N196" s="104"/>
      <c r="O196" s="107" t="str">
        <f t="shared" si="255"/>
        <v/>
      </c>
      <c r="P196" s="53"/>
      <c r="Q196" s="254"/>
      <c r="R196" s="238">
        <f t="shared" si="272"/>
        <v>0</v>
      </c>
      <c r="S196" s="44">
        <f t="shared" si="273"/>
        <v>0</v>
      </c>
      <c r="T196" s="44">
        <f t="shared" si="274"/>
        <v>1900</v>
      </c>
      <c r="U196" s="44">
        <f t="shared" si="275"/>
        <v>0</v>
      </c>
      <c r="V196" s="44">
        <f t="shared" si="276"/>
        <v>0</v>
      </c>
      <c r="W196" s="44">
        <f t="shared" si="256"/>
        <v>0</v>
      </c>
      <c r="X196" s="236">
        <f t="shared" si="277"/>
        <v>1</v>
      </c>
      <c r="Y196" s="236">
        <f t="shared" si="278"/>
        <v>0</v>
      </c>
      <c r="Z196" s="236">
        <f t="shared" si="279"/>
        <v>0</v>
      </c>
      <c r="AA196" s="236">
        <f t="shared" si="280"/>
        <v>0</v>
      </c>
      <c r="AB196" s="236">
        <f t="shared" si="281"/>
        <v>0</v>
      </c>
      <c r="AC196" s="251">
        <f>PMT(U196/R24*(AB196),1,-AQ195,AQ195)</f>
        <v>0</v>
      </c>
      <c r="AD196" s="251">
        <f t="shared" si="282"/>
        <v>0</v>
      </c>
      <c r="AE196" s="251">
        <f t="shared" si="283"/>
        <v>0</v>
      </c>
      <c r="AF196" s="251">
        <f t="shared" si="284"/>
        <v>0</v>
      </c>
      <c r="AG196" s="251">
        <f t="shared" si="285"/>
        <v>0</v>
      </c>
      <c r="AH196" s="252">
        <f t="shared" si="264"/>
        <v>0</v>
      </c>
      <c r="AI196" s="252">
        <f t="shared" si="265"/>
        <v>1</v>
      </c>
      <c r="AJ196" s="236">
        <f t="shared" si="266"/>
        <v>0</v>
      </c>
      <c r="AK196" s="249">
        <f t="shared" si="257"/>
        <v>0</v>
      </c>
      <c r="AL196" s="236">
        <f t="shared" si="286"/>
        <v>0</v>
      </c>
      <c r="AM196" s="249">
        <f t="shared" si="258"/>
        <v>0</v>
      </c>
      <c r="AN196" s="249">
        <f t="shared" si="267"/>
        <v>0</v>
      </c>
      <c r="AO196" s="249">
        <f t="shared" si="268"/>
        <v>0</v>
      </c>
      <c r="AP196" s="249">
        <f t="shared" si="269"/>
        <v>0</v>
      </c>
      <c r="AQ196" s="251">
        <f t="shared" si="270"/>
        <v>0</v>
      </c>
      <c r="AR196" s="243">
        <f t="shared" si="259"/>
        <v>0</v>
      </c>
      <c r="AS196" s="243">
        <f t="shared" si="250"/>
        <v>0</v>
      </c>
      <c r="AT196" s="249">
        <f t="shared" si="271"/>
        <v>0</v>
      </c>
      <c r="AU196" s="249">
        <f t="shared" si="260"/>
        <v>0</v>
      </c>
      <c r="AV196" s="44">
        <f t="shared" si="287"/>
        <v>1</v>
      </c>
      <c r="AW196" s="44">
        <f t="shared" si="288"/>
        <v>0</v>
      </c>
      <c r="AX196" s="249" t="e">
        <f t="shared" si="261"/>
        <v>#VALUE!</v>
      </c>
      <c r="AY196" s="249" t="e">
        <f t="shared" si="289"/>
        <v>#VALUE!</v>
      </c>
      <c r="AZ196" s="243" t="e">
        <f t="shared" si="290"/>
        <v>#VALUE!</v>
      </c>
      <c r="BA196" s="253">
        <f t="shared" si="291"/>
        <v>0</v>
      </c>
      <c r="BB196" s="253">
        <f t="shared" si="292"/>
        <v>0</v>
      </c>
      <c r="BC196" s="226">
        <f t="shared" si="293"/>
        <v>0</v>
      </c>
      <c r="BD196" s="249" t="b">
        <f t="shared" si="294"/>
        <v>0</v>
      </c>
      <c r="BE196" s="249">
        <f t="shared" si="251"/>
        <v>0</v>
      </c>
      <c r="BF196" s="236">
        <f t="shared" si="252"/>
        <v>0</v>
      </c>
      <c r="BG196" s="80"/>
      <c r="BH196" s="80"/>
      <c r="BI196" s="80"/>
      <c r="BN196" s="82"/>
      <c r="BO196" s="82"/>
      <c r="BP196" s="82"/>
      <c r="BQ196" s="82"/>
      <c r="BR196" s="82"/>
      <c r="BS196" s="82"/>
      <c r="BU196" s="131"/>
      <c r="BV196" s="131"/>
    </row>
    <row r="197" spans="1:74" ht="12.75" customHeight="1">
      <c r="A197" s="56"/>
      <c r="B197" s="93"/>
      <c r="C197" s="40" t="str">
        <f t="shared" si="253"/>
        <v/>
      </c>
      <c r="D197" s="55" t="str">
        <f t="shared" si="297"/>
        <v/>
      </c>
      <c r="E197" s="102" t="str">
        <f t="shared" si="295"/>
        <v/>
      </c>
      <c r="F197" s="103" t="str">
        <f t="shared" si="262"/>
        <v/>
      </c>
      <c r="G197" s="102" t="str">
        <f t="shared" si="296"/>
        <v/>
      </c>
      <c r="H197" s="189" t="str">
        <f t="shared" si="263"/>
        <v/>
      </c>
      <c r="I197" s="190"/>
      <c r="J197" s="104"/>
      <c r="K197" s="104"/>
      <c r="L197" s="105" t="str">
        <f t="shared" si="254"/>
        <v/>
      </c>
      <c r="M197" s="104"/>
      <c r="N197" s="104"/>
      <c r="O197" s="107" t="str">
        <f t="shared" si="255"/>
        <v/>
      </c>
      <c r="P197" s="53"/>
      <c r="Q197" s="254"/>
      <c r="R197" s="238">
        <f t="shared" si="272"/>
        <v>0</v>
      </c>
      <c r="S197" s="44">
        <f t="shared" si="273"/>
        <v>0</v>
      </c>
      <c r="T197" s="44">
        <f t="shared" si="274"/>
        <v>1900</v>
      </c>
      <c r="U197" s="44">
        <f t="shared" si="275"/>
        <v>0</v>
      </c>
      <c r="V197" s="44">
        <f t="shared" si="276"/>
        <v>0</v>
      </c>
      <c r="W197" s="44">
        <f t="shared" si="256"/>
        <v>0</v>
      </c>
      <c r="X197" s="236">
        <f t="shared" si="277"/>
        <v>1</v>
      </c>
      <c r="Y197" s="236">
        <f t="shared" si="278"/>
        <v>0</v>
      </c>
      <c r="Z197" s="236">
        <f t="shared" si="279"/>
        <v>0</v>
      </c>
      <c r="AA197" s="236">
        <f t="shared" si="280"/>
        <v>0</v>
      </c>
      <c r="AB197" s="236">
        <f t="shared" si="281"/>
        <v>0</v>
      </c>
      <c r="AC197" s="251">
        <f>PMT(U197/R24*(AB197),1,-AQ196,AQ196)</f>
        <v>0</v>
      </c>
      <c r="AD197" s="251">
        <f t="shared" si="282"/>
        <v>0</v>
      </c>
      <c r="AE197" s="251">
        <f t="shared" si="283"/>
        <v>0</v>
      </c>
      <c r="AF197" s="251">
        <f t="shared" si="284"/>
        <v>0</v>
      </c>
      <c r="AG197" s="251">
        <f t="shared" si="285"/>
        <v>0</v>
      </c>
      <c r="AH197" s="252">
        <f t="shared" si="264"/>
        <v>0</v>
      </c>
      <c r="AI197" s="252">
        <f t="shared" si="265"/>
        <v>1</v>
      </c>
      <c r="AJ197" s="236">
        <f t="shared" si="266"/>
        <v>0</v>
      </c>
      <c r="AK197" s="249">
        <f t="shared" si="257"/>
        <v>0</v>
      </c>
      <c r="AL197" s="236">
        <f t="shared" si="286"/>
        <v>0</v>
      </c>
      <c r="AM197" s="249">
        <f t="shared" si="258"/>
        <v>0</v>
      </c>
      <c r="AN197" s="249">
        <f t="shared" si="267"/>
        <v>0</v>
      </c>
      <c r="AO197" s="249">
        <f t="shared" si="268"/>
        <v>0</v>
      </c>
      <c r="AP197" s="249">
        <f t="shared" si="269"/>
        <v>0</v>
      </c>
      <c r="AQ197" s="251">
        <f t="shared" si="270"/>
        <v>0</v>
      </c>
      <c r="AR197" s="243">
        <f t="shared" si="259"/>
        <v>0</v>
      </c>
      <c r="AS197" s="243">
        <f t="shared" si="250"/>
        <v>0</v>
      </c>
      <c r="AT197" s="249">
        <f t="shared" si="271"/>
        <v>0</v>
      </c>
      <c r="AU197" s="249">
        <f t="shared" si="260"/>
        <v>0</v>
      </c>
      <c r="AV197" s="44">
        <f t="shared" si="287"/>
        <v>1</v>
      </c>
      <c r="AW197" s="44">
        <f t="shared" si="288"/>
        <v>0</v>
      </c>
      <c r="AX197" s="249" t="e">
        <f t="shared" si="261"/>
        <v>#VALUE!</v>
      </c>
      <c r="AY197" s="249" t="e">
        <f t="shared" si="289"/>
        <v>#VALUE!</v>
      </c>
      <c r="AZ197" s="243" t="e">
        <f t="shared" si="290"/>
        <v>#VALUE!</v>
      </c>
      <c r="BA197" s="253">
        <f t="shared" si="291"/>
        <v>0</v>
      </c>
      <c r="BB197" s="253">
        <f t="shared" si="292"/>
        <v>0</v>
      </c>
      <c r="BC197" s="226">
        <f t="shared" si="293"/>
        <v>0</v>
      </c>
      <c r="BD197" s="249" t="b">
        <f t="shared" si="294"/>
        <v>0</v>
      </c>
      <c r="BE197" s="249">
        <f t="shared" si="251"/>
        <v>0</v>
      </c>
      <c r="BF197" s="236">
        <f t="shared" si="252"/>
        <v>0</v>
      </c>
      <c r="BG197" s="80"/>
      <c r="BH197" s="80"/>
      <c r="BI197" s="80"/>
      <c r="BN197" s="82"/>
      <c r="BO197" s="82"/>
      <c r="BP197" s="82"/>
      <c r="BQ197" s="82"/>
      <c r="BR197" s="82"/>
      <c r="BS197" s="82"/>
      <c r="BU197" s="131"/>
      <c r="BV197" s="131"/>
    </row>
    <row r="198" spans="1:74" ht="12.75" customHeight="1">
      <c r="A198" s="56"/>
      <c r="B198" s="93"/>
      <c r="C198" s="40" t="str">
        <f t="shared" si="253"/>
        <v/>
      </c>
      <c r="D198" s="55" t="str">
        <f t="shared" si="297"/>
        <v/>
      </c>
      <c r="E198" s="102" t="str">
        <f t="shared" si="295"/>
        <v/>
      </c>
      <c r="F198" s="103" t="str">
        <f t="shared" si="262"/>
        <v/>
      </c>
      <c r="G198" s="102" t="str">
        <f t="shared" si="296"/>
        <v/>
      </c>
      <c r="H198" s="189" t="str">
        <f t="shared" si="263"/>
        <v/>
      </c>
      <c r="I198" s="190"/>
      <c r="J198" s="104"/>
      <c r="K198" s="104"/>
      <c r="L198" s="105" t="str">
        <f t="shared" si="254"/>
        <v/>
      </c>
      <c r="M198" s="104"/>
      <c r="N198" s="104"/>
      <c r="O198" s="107" t="str">
        <f t="shared" si="255"/>
        <v/>
      </c>
      <c r="P198" s="53"/>
      <c r="Q198" s="254"/>
      <c r="R198" s="238">
        <f t="shared" si="272"/>
        <v>0</v>
      </c>
      <c r="S198" s="44">
        <f t="shared" si="273"/>
        <v>0</v>
      </c>
      <c r="T198" s="44">
        <f t="shared" si="274"/>
        <v>1900</v>
      </c>
      <c r="U198" s="44">
        <f t="shared" si="275"/>
        <v>0</v>
      </c>
      <c r="V198" s="44">
        <f t="shared" si="276"/>
        <v>0</v>
      </c>
      <c r="W198" s="44">
        <f t="shared" si="256"/>
        <v>0</v>
      </c>
      <c r="X198" s="236">
        <f t="shared" si="277"/>
        <v>1</v>
      </c>
      <c r="Y198" s="236">
        <f t="shared" si="278"/>
        <v>0</v>
      </c>
      <c r="Z198" s="236">
        <f t="shared" si="279"/>
        <v>0</v>
      </c>
      <c r="AA198" s="236">
        <f t="shared" si="280"/>
        <v>0</v>
      </c>
      <c r="AB198" s="236">
        <f t="shared" si="281"/>
        <v>0</v>
      </c>
      <c r="AC198" s="251">
        <f>PMT(U198/R24*(AB198),1,-AQ197,AQ197)</f>
        <v>0</v>
      </c>
      <c r="AD198" s="251">
        <f t="shared" si="282"/>
        <v>0</v>
      </c>
      <c r="AE198" s="251">
        <f t="shared" si="283"/>
        <v>0</v>
      </c>
      <c r="AF198" s="251">
        <f t="shared" si="284"/>
        <v>0</v>
      </c>
      <c r="AG198" s="251">
        <f t="shared" si="285"/>
        <v>0</v>
      </c>
      <c r="AH198" s="252">
        <f t="shared" si="264"/>
        <v>0</v>
      </c>
      <c r="AI198" s="252">
        <f t="shared" si="265"/>
        <v>1</v>
      </c>
      <c r="AJ198" s="236">
        <f t="shared" si="266"/>
        <v>0</v>
      </c>
      <c r="AK198" s="249">
        <f t="shared" si="257"/>
        <v>0</v>
      </c>
      <c r="AL198" s="236">
        <f t="shared" si="286"/>
        <v>0</v>
      </c>
      <c r="AM198" s="249">
        <f t="shared" si="258"/>
        <v>0</v>
      </c>
      <c r="AN198" s="249">
        <f t="shared" si="267"/>
        <v>0</v>
      </c>
      <c r="AO198" s="249">
        <f t="shared" si="268"/>
        <v>0</v>
      </c>
      <c r="AP198" s="249">
        <f t="shared" si="269"/>
        <v>0</v>
      </c>
      <c r="AQ198" s="251">
        <f t="shared" si="270"/>
        <v>0</v>
      </c>
      <c r="AR198" s="243">
        <f t="shared" si="259"/>
        <v>0</v>
      </c>
      <c r="AS198" s="243">
        <f t="shared" si="250"/>
        <v>0</v>
      </c>
      <c r="AT198" s="249">
        <f t="shared" si="271"/>
        <v>0</v>
      </c>
      <c r="AU198" s="249">
        <f t="shared" si="260"/>
        <v>0</v>
      </c>
      <c r="AV198" s="44">
        <f t="shared" si="287"/>
        <v>1</v>
      </c>
      <c r="AW198" s="44">
        <f t="shared" si="288"/>
        <v>0</v>
      </c>
      <c r="AX198" s="249" t="e">
        <f t="shared" si="261"/>
        <v>#VALUE!</v>
      </c>
      <c r="AY198" s="249" t="e">
        <f t="shared" si="289"/>
        <v>#VALUE!</v>
      </c>
      <c r="AZ198" s="243" t="e">
        <f t="shared" si="290"/>
        <v>#VALUE!</v>
      </c>
      <c r="BA198" s="253">
        <f t="shared" si="291"/>
        <v>0</v>
      </c>
      <c r="BB198" s="253">
        <f t="shared" si="292"/>
        <v>0</v>
      </c>
      <c r="BC198" s="226">
        <f t="shared" si="293"/>
        <v>0</v>
      </c>
      <c r="BD198" s="249" t="b">
        <f t="shared" si="294"/>
        <v>0</v>
      </c>
      <c r="BE198" s="249">
        <f t="shared" si="251"/>
        <v>0</v>
      </c>
      <c r="BF198" s="236">
        <f t="shared" si="252"/>
        <v>0</v>
      </c>
      <c r="BG198" s="80"/>
      <c r="BH198" s="80"/>
      <c r="BI198" s="80"/>
      <c r="BN198" s="82"/>
      <c r="BO198" s="82"/>
      <c r="BP198" s="82"/>
      <c r="BQ198" s="82"/>
      <c r="BR198" s="82"/>
      <c r="BS198" s="82"/>
      <c r="BU198" s="131"/>
      <c r="BV198" s="131"/>
    </row>
    <row r="199" spans="1:74" ht="12.75" customHeight="1">
      <c r="A199" s="56"/>
      <c r="B199" s="93"/>
      <c r="C199" s="40" t="str">
        <f t="shared" si="253"/>
        <v/>
      </c>
      <c r="D199" s="55" t="str">
        <f t="shared" si="297"/>
        <v/>
      </c>
      <c r="E199" s="102" t="str">
        <f t="shared" si="295"/>
        <v/>
      </c>
      <c r="F199" s="103" t="str">
        <f t="shared" si="262"/>
        <v/>
      </c>
      <c r="G199" s="102" t="str">
        <f t="shared" si="296"/>
        <v/>
      </c>
      <c r="H199" s="189" t="str">
        <f t="shared" si="263"/>
        <v/>
      </c>
      <c r="I199" s="190"/>
      <c r="J199" s="104"/>
      <c r="K199" s="104"/>
      <c r="L199" s="105" t="str">
        <f t="shared" si="254"/>
        <v/>
      </c>
      <c r="M199" s="104"/>
      <c r="N199" s="104"/>
      <c r="O199" s="107" t="str">
        <f t="shared" si="255"/>
        <v/>
      </c>
      <c r="P199" s="53"/>
      <c r="Q199" s="254"/>
      <c r="R199" s="238">
        <f t="shared" si="272"/>
        <v>0</v>
      </c>
      <c r="S199" s="44">
        <f t="shared" si="273"/>
        <v>0</v>
      </c>
      <c r="T199" s="44">
        <f t="shared" si="274"/>
        <v>1900</v>
      </c>
      <c r="U199" s="44">
        <f t="shared" si="275"/>
        <v>0</v>
      </c>
      <c r="V199" s="44">
        <f t="shared" si="276"/>
        <v>0</v>
      </c>
      <c r="W199" s="44">
        <f t="shared" si="256"/>
        <v>0</v>
      </c>
      <c r="X199" s="236">
        <f t="shared" si="277"/>
        <v>1</v>
      </c>
      <c r="Y199" s="236">
        <f t="shared" si="278"/>
        <v>0</v>
      </c>
      <c r="Z199" s="236">
        <f t="shared" si="279"/>
        <v>0</v>
      </c>
      <c r="AA199" s="236">
        <f t="shared" si="280"/>
        <v>0</v>
      </c>
      <c r="AB199" s="236">
        <f t="shared" si="281"/>
        <v>0</v>
      </c>
      <c r="AC199" s="251">
        <f>PMT(U199/R24*(AB199),1,-AQ198,AQ198)</f>
        <v>0</v>
      </c>
      <c r="AD199" s="251">
        <f t="shared" si="282"/>
        <v>0</v>
      </c>
      <c r="AE199" s="251">
        <f t="shared" si="283"/>
        <v>0</v>
      </c>
      <c r="AF199" s="251">
        <f t="shared" si="284"/>
        <v>0</v>
      </c>
      <c r="AG199" s="251">
        <f t="shared" si="285"/>
        <v>0</v>
      </c>
      <c r="AH199" s="252">
        <f t="shared" si="264"/>
        <v>0</v>
      </c>
      <c r="AI199" s="252">
        <f t="shared" si="265"/>
        <v>1</v>
      </c>
      <c r="AJ199" s="236">
        <f t="shared" si="266"/>
        <v>0</v>
      </c>
      <c r="AK199" s="249">
        <f t="shared" si="257"/>
        <v>0</v>
      </c>
      <c r="AL199" s="236">
        <f t="shared" si="286"/>
        <v>0</v>
      </c>
      <c r="AM199" s="249">
        <f t="shared" si="258"/>
        <v>0</v>
      </c>
      <c r="AN199" s="249">
        <f t="shared" si="267"/>
        <v>0</v>
      </c>
      <c r="AO199" s="249">
        <f t="shared" si="268"/>
        <v>0</v>
      </c>
      <c r="AP199" s="249">
        <f t="shared" si="269"/>
        <v>0</v>
      </c>
      <c r="AQ199" s="251">
        <f t="shared" si="270"/>
        <v>0</v>
      </c>
      <c r="AR199" s="243">
        <f t="shared" si="259"/>
        <v>0</v>
      </c>
      <c r="AS199" s="243">
        <f t="shared" si="250"/>
        <v>0</v>
      </c>
      <c r="AT199" s="249">
        <f t="shared" si="271"/>
        <v>0</v>
      </c>
      <c r="AU199" s="249">
        <f t="shared" si="260"/>
        <v>0</v>
      </c>
      <c r="AV199" s="44">
        <f t="shared" si="287"/>
        <v>1</v>
      </c>
      <c r="AW199" s="44">
        <f t="shared" si="288"/>
        <v>0</v>
      </c>
      <c r="AX199" s="249" t="e">
        <f t="shared" si="261"/>
        <v>#VALUE!</v>
      </c>
      <c r="AY199" s="249" t="e">
        <f t="shared" si="289"/>
        <v>#VALUE!</v>
      </c>
      <c r="AZ199" s="243" t="e">
        <f t="shared" si="290"/>
        <v>#VALUE!</v>
      </c>
      <c r="BA199" s="253">
        <f t="shared" si="291"/>
        <v>0</v>
      </c>
      <c r="BB199" s="253">
        <f t="shared" si="292"/>
        <v>0</v>
      </c>
      <c r="BC199" s="226">
        <f t="shared" si="293"/>
        <v>0</v>
      </c>
      <c r="BD199" s="249" t="b">
        <f t="shared" si="294"/>
        <v>0</v>
      </c>
      <c r="BE199" s="249">
        <f t="shared" si="251"/>
        <v>0</v>
      </c>
      <c r="BF199" s="236">
        <f t="shared" si="252"/>
        <v>0</v>
      </c>
      <c r="BG199" s="80"/>
      <c r="BH199" s="80"/>
      <c r="BI199" s="80"/>
      <c r="BN199" s="82"/>
      <c r="BO199" s="82"/>
      <c r="BP199" s="82"/>
      <c r="BQ199" s="82"/>
      <c r="BR199" s="82"/>
      <c r="BS199" s="82"/>
      <c r="BU199" s="131"/>
      <c r="BV199" s="131"/>
    </row>
    <row r="200" spans="1:74" ht="12.75" customHeight="1">
      <c r="A200" s="56"/>
      <c r="B200" s="93"/>
      <c r="C200" s="40" t="str">
        <f t="shared" si="253"/>
        <v/>
      </c>
      <c r="D200" s="55" t="str">
        <f t="shared" si="297"/>
        <v/>
      </c>
      <c r="E200" s="102" t="str">
        <f t="shared" si="295"/>
        <v/>
      </c>
      <c r="F200" s="103" t="str">
        <f t="shared" si="262"/>
        <v/>
      </c>
      <c r="G200" s="102" t="str">
        <f t="shared" si="296"/>
        <v/>
      </c>
      <c r="H200" s="189" t="str">
        <f t="shared" si="263"/>
        <v/>
      </c>
      <c r="I200" s="190"/>
      <c r="J200" s="104"/>
      <c r="K200" s="104"/>
      <c r="L200" s="105" t="str">
        <f t="shared" si="254"/>
        <v/>
      </c>
      <c r="M200" s="104"/>
      <c r="N200" s="104"/>
      <c r="O200" s="107" t="str">
        <f t="shared" si="255"/>
        <v/>
      </c>
      <c r="P200" s="53"/>
      <c r="Q200" s="254"/>
      <c r="R200" s="238">
        <f t="shared" si="272"/>
        <v>0</v>
      </c>
      <c r="S200" s="44">
        <f t="shared" si="273"/>
        <v>0</v>
      </c>
      <c r="T200" s="44">
        <f t="shared" si="274"/>
        <v>1900</v>
      </c>
      <c r="U200" s="44">
        <f t="shared" si="275"/>
        <v>0</v>
      </c>
      <c r="V200" s="44">
        <f t="shared" si="276"/>
        <v>0</v>
      </c>
      <c r="W200" s="44">
        <f t="shared" si="256"/>
        <v>0</v>
      </c>
      <c r="X200" s="236">
        <f t="shared" si="277"/>
        <v>1</v>
      </c>
      <c r="Y200" s="236">
        <f t="shared" si="278"/>
        <v>0</v>
      </c>
      <c r="Z200" s="236">
        <f t="shared" si="279"/>
        <v>0</v>
      </c>
      <c r="AA200" s="236">
        <f t="shared" si="280"/>
        <v>0</v>
      </c>
      <c r="AB200" s="236">
        <f t="shared" si="281"/>
        <v>0</v>
      </c>
      <c r="AC200" s="251">
        <f>PMT(U200/R24*(AB200),1,-AQ199,AQ199)</f>
        <v>0</v>
      </c>
      <c r="AD200" s="251">
        <f t="shared" si="282"/>
        <v>0</v>
      </c>
      <c r="AE200" s="251">
        <f t="shared" si="283"/>
        <v>0</v>
      </c>
      <c r="AF200" s="251">
        <f t="shared" si="284"/>
        <v>0</v>
      </c>
      <c r="AG200" s="251">
        <f t="shared" si="285"/>
        <v>0</v>
      </c>
      <c r="AH200" s="252">
        <f t="shared" si="264"/>
        <v>0</v>
      </c>
      <c r="AI200" s="252">
        <f t="shared" si="265"/>
        <v>1</v>
      </c>
      <c r="AJ200" s="236">
        <f t="shared" si="266"/>
        <v>0</v>
      </c>
      <c r="AK200" s="249">
        <f t="shared" si="257"/>
        <v>0</v>
      </c>
      <c r="AL200" s="236">
        <f t="shared" si="286"/>
        <v>0</v>
      </c>
      <c r="AM200" s="249">
        <f t="shared" si="258"/>
        <v>0</v>
      </c>
      <c r="AN200" s="249">
        <f t="shared" si="267"/>
        <v>0</v>
      </c>
      <c r="AO200" s="249">
        <f t="shared" si="268"/>
        <v>0</v>
      </c>
      <c r="AP200" s="249">
        <f t="shared" si="269"/>
        <v>0</v>
      </c>
      <c r="AQ200" s="251">
        <f t="shared" si="270"/>
        <v>0</v>
      </c>
      <c r="AR200" s="243">
        <f t="shared" si="259"/>
        <v>0</v>
      </c>
      <c r="AS200" s="243">
        <f t="shared" si="250"/>
        <v>0</v>
      </c>
      <c r="AT200" s="249">
        <f t="shared" si="271"/>
        <v>0</v>
      </c>
      <c r="AU200" s="249">
        <f t="shared" si="260"/>
        <v>0</v>
      </c>
      <c r="AV200" s="44">
        <f t="shared" si="287"/>
        <v>1</v>
      </c>
      <c r="AW200" s="44">
        <f t="shared" si="288"/>
        <v>0</v>
      </c>
      <c r="AX200" s="249" t="e">
        <f t="shared" si="261"/>
        <v>#VALUE!</v>
      </c>
      <c r="AY200" s="249" t="e">
        <f t="shared" si="289"/>
        <v>#VALUE!</v>
      </c>
      <c r="AZ200" s="243" t="e">
        <f t="shared" si="290"/>
        <v>#VALUE!</v>
      </c>
      <c r="BA200" s="253">
        <f t="shared" si="291"/>
        <v>0</v>
      </c>
      <c r="BB200" s="253">
        <f t="shared" si="292"/>
        <v>0</v>
      </c>
      <c r="BC200" s="226">
        <f t="shared" si="293"/>
        <v>0</v>
      </c>
      <c r="BD200" s="249" t="b">
        <f t="shared" si="294"/>
        <v>0</v>
      </c>
      <c r="BE200" s="249">
        <f t="shared" si="251"/>
        <v>0</v>
      </c>
      <c r="BF200" s="236">
        <f t="shared" si="252"/>
        <v>0</v>
      </c>
      <c r="BG200" s="80"/>
      <c r="BH200" s="80"/>
      <c r="BI200" s="80"/>
      <c r="BN200" s="82"/>
      <c r="BO200" s="82"/>
      <c r="BP200" s="82"/>
      <c r="BQ200" s="82"/>
      <c r="BR200" s="82"/>
      <c r="BS200" s="82"/>
      <c r="BU200" s="131"/>
      <c r="BV200" s="131"/>
    </row>
    <row r="201" spans="1:74" ht="12.75" customHeight="1">
      <c r="A201" s="56"/>
      <c r="B201" s="93"/>
      <c r="C201" s="40" t="str">
        <f t="shared" si="253"/>
        <v/>
      </c>
      <c r="D201" s="55" t="str">
        <f t="shared" si="297"/>
        <v/>
      </c>
      <c r="E201" s="102" t="str">
        <f t="shared" si="295"/>
        <v/>
      </c>
      <c r="F201" s="103" t="str">
        <f t="shared" si="262"/>
        <v/>
      </c>
      <c r="G201" s="102" t="str">
        <f t="shared" si="296"/>
        <v/>
      </c>
      <c r="H201" s="189" t="str">
        <f t="shared" si="263"/>
        <v/>
      </c>
      <c r="I201" s="190"/>
      <c r="J201" s="104"/>
      <c r="K201" s="104"/>
      <c r="L201" s="105" t="str">
        <f t="shared" si="254"/>
        <v/>
      </c>
      <c r="M201" s="104"/>
      <c r="N201" s="104"/>
      <c r="O201" s="107" t="str">
        <f t="shared" si="255"/>
        <v/>
      </c>
      <c r="P201" s="53"/>
      <c r="Q201" s="254"/>
      <c r="R201" s="238">
        <f t="shared" si="272"/>
        <v>0</v>
      </c>
      <c r="S201" s="44">
        <f t="shared" si="273"/>
        <v>0</v>
      </c>
      <c r="T201" s="44">
        <f t="shared" si="274"/>
        <v>1900</v>
      </c>
      <c r="U201" s="44">
        <f t="shared" si="275"/>
        <v>0</v>
      </c>
      <c r="V201" s="44">
        <f t="shared" si="276"/>
        <v>0</v>
      </c>
      <c r="W201" s="44">
        <f t="shared" si="256"/>
        <v>0</v>
      </c>
      <c r="X201" s="236">
        <f t="shared" si="277"/>
        <v>1</v>
      </c>
      <c r="Y201" s="236">
        <f t="shared" si="278"/>
        <v>0</v>
      </c>
      <c r="Z201" s="236">
        <f t="shared" si="279"/>
        <v>0</v>
      </c>
      <c r="AA201" s="236">
        <f t="shared" si="280"/>
        <v>0</v>
      </c>
      <c r="AB201" s="236">
        <f t="shared" si="281"/>
        <v>0</v>
      </c>
      <c r="AC201" s="251">
        <f>PMT(U201/R24*(AB201),1,-AQ200,AQ200)</f>
        <v>0</v>
      </c>
      <c r="AD201" s="251">
        <f t="shared" si="282"/>
        <v>0</v>
      </c>
      <c r="AE201" s="251">
        <f t="shared" si="283"/>
        <v>0</v>
      </c>
      <c r="AF201" s="251">
        <f t="shared" si="284"/>
        <v>0</v>
      </c>
      <c r="AG201" s="251">
        <f t="shared" si="285"/>
        <v>0</v>
      </c>
      <c r="AH201" s="252">
        <f t="shared" si="264"/>
        <v>0</v>
      </c>
      <c r="AI201" s="252">
        <f t="shared" si="265"/>
        <v>1</v>
      </c>
      <c r="AJ201" s="236">
        <f t="shared" si="266"/>
        <v>0</v>
      </c>
      <c r="AK201" s="249">
        <f t="shared" si="257"/>
        <v>0</v>
      </c>
      <c r="AL201" s="236">
        <f t="shared" si="286"/>
        <v>0</v>
      </c>
      <c r="AM201" s="249">
        <f t="shared" si="258"/>
        <v>0</v>
      </c>
      <c r="AN201" s="249">
        <f t="shared" si="267"/>
        <v>0</v>
      </c>
      <c r="AO201" s="249">
        <f t="shared" si="268"/>
        <v>0</v>
      </c>
      <c r="AP201" s="249">
        <f t="shared" si="269"/>
        <v>0</v>
      </c>
      <c r="AQ201" s="251">
        <f t="shared" si="270"/>
        <v>0</v>
      </c>
      <c r="AR201" s="243">
        <f t="shared" si="259"/>
        <v>0</v>
      </c>
      <c r="AS201" s="243">
        <f t="shared" si="250"/>
        <v>0</v>
      </c>
      <c r="AT201" s="249">
        <f t="shared" si="271"/>
        <v>0</v>
      </c>
      <c r="AU201" s="249">
        <f t="shared" si="260"/>
        <v>0</v>
      </c>
      <c r="AV201" s="44">
        <f t="shared" si="287"/>
        <v>1</v>
      </c>
      <c r="AW201" s="44">
        <f t="shared" si="288"/>
        <v>0</v>
      </c>
      <c r="AX201" s="249" t="e">
        <f t="shared" si="261"/>
        <v>#VALUE!</v>
      </c>
      <c r="AY201" s="249" t="e">
        <f t="shared" si="289"/>
        <v>#VALUE!</v>
      </c>
      <c r="AZ201" s="243" t="e">
        <f t="shared" si="290"/>
        <v>#VALUE!</v>
      </c>
      <c r="BA201" s="253">
        <f t="shared" si="291"/>
        <v>0</v>
      </c>
      <c r="BB201" s="253">
        <f t="shared" si="292"/>
        <v>0</v>
      </c>
      <c r="BC201" s="226">
        <f t="shared" si="293"/>
        <v>0</v>
      </c>
      <c r="BD201" s="249" t="b">
        <f t="shared" si="294"/>
        <v>0</v>
      </c>
      <c r="BE201" s="249">
        <f t="shared" si="251"/>
        <v>0</v>
      </c>
      <c r="BF201" s="236">
        <f t="shared" si="252"/>
        <v>0</v>
      </c>
      <c r="BG201" s="80"/>
      <c r="BH201" s="80"/>
      <c r="BI201" s="80"/>
      <c r="BN201" s="82"/>
      <c r="BO201" s="82"/>
      <c r="BP201" s="82"/>
      <c r="BQ201" s="82"/>
      <c r="BR201" s="82"/>
      <c r="BS201" s="82"/>
      <c r="BU201" s="131"/>
      <c r="BV201" s="131"/>
    </row>
    <row r="202" spans="1:74" ht="12.75" customHeight="1">
      <c r="A202" s="56"/>
      <c r="B202" s="93"/>
      <c r="C202" s="40" t="str">
        <f t="shared" si="253"/>
        <v/>
      </c>
      <c r="D202" s="55" t="str">
        <f t="shared" si="297"/>
        <v/>
      </c>
      <c r="E202" s="102" t="str">
        <f t="shared" si="295"/>
        <v/>
      </c>
      <c r="F202" s="103" t="str">
        <f t="shared" si="262"/>
        <v/>
      </c>
      <c r="G202" s="102" t="str">
        <f t="shared" si="296"/>
        <v/>
      </c>
      <c r="H202" s="189" t="str">
        <f t="shared" si="263"/>
        <v/>
      </c>
      <c r="I202" s="190"/>
      <c r="J202" s="104"/>
      <c r="K202" s="104"/>
      <c r="L202" s="105" t="str">
        <f t="shared" si="254"/>
        <v/>
      </c>
      <c r="M202" s="104"/>
      <c r="N202" s="104"/>
      <c r="O202" s="107" t="str">
        <f t="shared" si="255"/>
        <v/>
      </c>
      <c r="P202" s="53"/>
      <c r="Q202" s="254"/>
      <c r="R202" s="238">
        <f t="shared" si="272"/>
        <v>0</v>
      </c>
      <c r="S202" s="44">
        <f t="shared" si="273"/>
        <v>0</v>
      </c>
      <c r="T202" s="44">
        <f t="shared" si="274"/>
        <v>1900</v>
      </c>
      <c r="U202" s="44">
        <f t="shared" si="275"/>
        <v>0</v>
      </c>
      <c r="V202" s="44">
        <f t="shared" si="276"/>
        <v>0</v>
      </c>
      <c r="W202" s="44">
        <f t="shared" si="256"/>
        <v>0</v>
      </c>
      <c r="X202" s="236">
        <f t="shared" si="277"/>
        <v>1</v>
      </c>
      <c r="Y202" s="236">
        <f t="shared" si="278"/>
        <v>0</v>
      </c>
      <c r="Z202" s="236">
        <f t="shared" si="279"/>
        <v>0</v>
      </c>
      <c r="AA202" s="236">
        <f t="shared" si="280"/>
        <v>0</v>
      </c>
      <c r="AB202" s="236">
        <f t="shared" si="281"/>
        <v>0</v>
      </c>
      <c r="AC202" s="251">
        <f>PMT(U202/R24*(AB202),1,-AQ201,AQ201)</f>
        <v>0</v>
      </c>
      <c r="AD202" s="251">
        <f t="shared" si="282"/>
        <v>0</v>
      </c>
      <c r="AE202" s="251">
        <f t="shared" si="283"/>
        <v>0</v>
      </c>
      <c r="AF202" s="251">
        <f t="shared" si="284"/>
        <v>0</v>
      </c>
      <c r="AG202" s="251">
        <f t="shared" si="285"/>
        <v>0</v>
      </c>
      <c r="AH202" s="252">
        <f t="shared" si="264"/>
        <v>0</v>
      </c>
      <c r="AI202" s="252">
        <f t="shared" si="265"/>
        <v>1</v>
      </c>
      <c r="AJ202" s="236">
        <f t="shared" si="266"/>
        <v>0</v>
      </c>
      <c r="AK202" s="249">
        <f t="shared" si="257"/>
        <v>0</v>
      </c>
      <c r="AL202" s="236">
        <f t="shared" si="286"/>
        <v>0</v>
      </c>
      <c r="AM202" s="249">
        <f t="shared" si="258"/>
        <v>0</v>
      </c>
      <c r="AN202" s="249">
        <f t="shared" si="267"/>
        <v>0</v>
      </c>
      <c r="AO202" s="249">
        <f t="shared" si="268"/>
        <v>0</v>
      </c>
      <c r="AP202" s="249">
        <f t="shared" si="269"/>
        <v>0</v>
      </c>
      <c r="AQ202" s="251">
        <f t="shared" si="270"/>
        <v>0</v>
      </c>
      <c r="AR202" s="243">
        <f t="shared" si="259"/>
        <v>0</v>
      </c>
      <c r="AS202" s="243">
        <f t="shared" si="250"/>
        <v>0</v>
      </c>
      <c r="AT202" s="249">
        <f t="shared" si="271"/>
        <v>0</v>
      </c>
      <c r="AU202" s="249">
        <f t="shared" si="260"/>
        <v>0</v>
      </c>
      <c r="AV202" s="44">
        <f t="shared" si="287"/>
        <v>1</v>
      </c>
      <c r="AW202" s="44">
        <f t="shared" si="288"/>
        <v>0</v>
      </c>
      <c r="AX202" s="249" t="e">
        <f t="shared" si="261"/>
        <v>#VALUE!</v>
      </c>
      <c r="AY202" s="249" t="e">
        <f t="shared" si="289"/>
        <v>#VALUE!</v>
      </c>
      <c r="AZ202" s="243" t="e">
        <f t="shared" si="290"/>
        <v>#VALUE!</v>
      </c>
      <c r="BA202" s="253">
        <f t="shared" si="291"/>
        <v>0</v>
      </c>
      <c r="BB202" s="253">
        <f t="shared" si="292"/>
        <v>0</v>
      </c>
      <c r="BC202" s="226">
        <f t="shared" si="293"/>
        <v>0</v>
      </c>
      <c r="BD202" s="249" t="b">
        <f t="shared" si="294"/>
        <v>0</v>
      </c>
      <c r="BE202" s="249">
        <f t="shared" si="251"/>
        <v>0</v>
      </c>
      <c r="BF202" s="236">
        <f t="shared" si="252"/>
        <v>0</v>
      </c>
      <c r="BG202" s="80"/>
      <c r="BH202" s="80"/>
      <c r="BI202" s="80"/>
      <c r="BN202" s="82"/>
      <c r="BO202" s="82"/>
      <c r="BP202" s="82"/>
      <c r="BQ202" s="82"/>
      <c r="BR202" s="82"/>
      <c r="BS202" s="82"/>
      <c r="BU202" s="131"/>
      <c r="BV202" s="131"/>
    </row>
    <row r="203" spans="1:74" ht="12.75" customHeight="1">
      <c r="A203" s="56"/>
      <c r="B203" s="93"/>
      <c r="C203" s="40" t="str">
        <f t="shared" si="253"/>
        <v/>
      </c>
      <c r="D203" s="55" t="str">
        <f t="shared" si="297"/>
        <v/>
      </c>
      <c r="E203" s="102" t="str">
        <f t="shared" si="295"/>
        <v/>
      </c>
      <c r="F203" s="103" t="str">
        <f t="shared" si="262"/>
        <v/>
      </c>
      <c r="G203" s="102" t="str">
        <f t="shared" si="296"/>
        <v/>
      </c>
      <c r="H203" s="189" t="str">
        <f t="shared" si="263"/>
        <v/>
      </c>
      <c r="I203" s="190"/>
      <c r="J203" s="104"/>
      <c r="K203" s="104"/>
      <c r="L203" s="105" t="str">
        <f t="shared" si="254"/>
        <v/>
      </c>
      <c r="M203" s="104"/>
      <c r="N203" s="104"/>
      <c r="O203" s="107" t="str">
        <f t="shared" si="255"/>
        <v/>
      </c>
      <c r="P203" s="53"/>
      <c r="Q203" s="254"/>
      <c r="R203" s="238">
        <f t="shared" si="272"/>
        <v>0</v>
      </c>
      <c r="S203" s="44">
        <f t="shared" si="273"/>
        <v>0</v>
      </c>
      <c r="T203" s="44">
        <f t="shared" si="274"/>
        <v>1900</v>
      </c>
      <c r="U203" s="44">
        <f t="shared" si="275"/>
        <v>0</v>
      </c>
      <c r="V203" s="44">
        <f t="shared" si="276"/>
        <v>0</v>
      </c>
      <c r="W203" s="44">
        <f t="shared" si="256"/>
        <v>0</v>
      </c>
      <c r="X203" s="236">
        <f t="shared" si="277"/>
        <v>1</v>
      </c>
      <c r="Y203" s="236">
        <f t="shared" si="278"/>
        <v>0</v>
      </c>
      <c r="Z203" s="236">
        <f t="shared" si="279"/>
        <v>0</v>
      </c>
      <c r="AA203" s="236">
        <f t="shared" si="280"/>
        <v>0</v>
      </c>
      <c r="AB203" s="236">
        <f t="shared" si="281"/>
        <v>0</v>
      </c>
      <c r="AC203" s="251">
        <f>PMT(U203/R24*(AB203),1,-AQ202,AQ202)</f>
        <v>0</v>
      </c>
      <c r="AD203" s="251">
        <f t="shared" si="282"/>
        <v>0</v>
      </c>
      <c r="AE203" s="251">
        <f t="shared" si="283"/>
        <v>0</v>
      </c>
      <c r="AF203" s="251">
        <f t="shared" si="284"/>
        <v>0</v>
      </c>
      <c r="AG203" s="251">
        <f t="shared" si="285"/>
        <v>0</v>
      </c>
      <c r="AH203" s="252">
        <f t="shared" si="264"/>
        <v>0</v>
      </c>
      <c r="AI203" s="252">
        <f t="shared" si="265"/>
        <v>1</v>
      </c>
      <c r="AJ203" s="236">
        <f t="shared" si="266"/>
        <v>0</v>
      </c>
      <c r="AK203" s="249">
        <f t="shared" si="257"/>
        <v>0</v>
      </c>
      <c r="AL203" s="236">
        <f t="shared" si="286"/>
        <v>0</v>
      </c>
      <c r="AM203" s="249">
        <f t="shared" si="258"/>
        <v>0</v>
      </c>
      <c r="AN203" s="249">
        <f t="shared" si="267"/>
        <v>0</v>
      </c>
      <c r="AO203" s="249">
        <f t="shared" si="268"/>
        <v>0</v>
      </c>
      <c r="AP203" s="249">
        <f t="shared" si="269"/>
        <v>0</v>
      </c>
      <c r="AQ203" s="251">
        <f t="shared" si="270"/>
        <v>0</v>
      </c>
      <c r="AR203" s="243">
        <f t="shared" si="259"/>
        <v>0</v>
      </c>
      <c r="AS203" s="243">
        <f t="shared" si="250"/>
        <v>0</v>
      </c>
      <c r="AT203" s="249">
        <f t="shared" si="271"/>
        <v>0</v>
      </c>
      <c r="AU203" s="249">
        <f t="shared" si="260"/>
        <v>0</v>
      </c>
      <c r="AV203" s="44">
        <f t="shared" si="287"/>
        <v>1</v>
      </c>
      <c r="AW203" s="44">
        <f t="shared" si="288"/>
        <v>0</v>
      </c>
      <c r="AX203" s="249" t="e">
        <f t="shared" si="261"/>
        <v>#VALUE!</v>
      </c>
      <c r="AY203" s="249" t="e">
        <f t="shared" si="289"/>
        <v>#VALUE!</v>
      </c>
      <c r="AZ203" s="243" t="e">
        <f t="shared" si="290"/>
        <v>#VALUE!</v>
      </c>
      <c r="BA203" s="253">
        <f t="shared" si="291"/>
        <v>0</v>
      </c>
      <c r="BB203" s="253">
        <f t="shared" si="292"/>
        <v>0</v>
      </c>
      <c r="BC203" s="226">
        <f t="shared" si="293"/>
        <v>0</v>
      </c>
      <c r="BD203" s="249" t="b">
        <f t="shared" si="294"/>
        <v>0</v>
      </c>
      <c r="BE203" s="249">
        <f t="shared" si="251"/>
        <v>0</v>
      </c>
      <c r="BF203" s="236">
        <f t="shared" si="252"/>
        <v>0</v>
      </c>
      <c r="BG203" s="80"/>
      <c r="BH203" s="80"/>
      <c r="BI203" s="80"/>
      <c r="BN203" s="82"/>
      <c r="BO203" s="82"/>
      <c r="BP203" s="82"/>
      <c r="BQ203" s="82"/>
      <c r="BR203" s="82"/>
      <c r="BS203" s="82"/>
      <c r="BU203" s="131"/>
      <c r="BV203" s="131"/>
    </row>
    <row r="204" spans="1:74" ht="12.75" customHeight="1">
      <c r="A204" s="56"/>
      <c r="B204" s="93"/>
      <c r="C204" s="40" t="str">
        <f t="shared" si="253"/>
        <v/>
      </c>
      <c r="D204" s="55" t="str">
        <f t="shared" si="297"/>
        <v/>
      </c>
      <c r="E204" s="102" t="str">
        <f t="shared" si="295"/>
        <v/>
      </c>
      <c r="F204" s="103" t="str">
        <f t="shared" si="262"/>
        <v/>
      </c>
      <c r="G204" s="102" t="str">
        <f t="shared" si="296"/>
        <v/>
      </c>
      <c r="H204" s="189" t="str">
        <f t="shared" si="263"/>
        <v/>
      </c>
      <c r="I204" s="190"/>
      <c r="J204" s="104"/>
      <c r="K204" s="104"/>
      <c r="L204" s="105" t="str">
        <f t="shared" si="254"/>
        <v/>
      </c>
      <c r="M204" s="104"/>
      <c r="N204" s="104"/>
      <c r="O204" s="107" t="str">
        <f t="shared" si="255"/>
        <v/>
      </c>
      <c r="P204" s="53"/>
      <c r="Q204" s="254"/>
      <c r="R204" s="238">
        <f t="shared" si="272"/>
        <v>0</v>
      </c>
      <c r="S204" s="44">
        <f t="shared" si="273"/>
        <v>0</v>
      </c>
      <c r="T204" s="44">
        <f t="shared" si="274"/>
        <v>1900</v>
      </c>
      <c r="U204" s="44">
        <f t="shared" si="275"/>
        <v>0</v>
      </c>
      <c r="V204" s="44">
        <f t="shared" si="276"/>
        <v>0</v>
      </c>
      <c r="W204" s="44">
        <f t="shared" si="256"/>
        <v>0</v>
      </c>
      <c r="X204" s="236">
        <f t="shared" si="277"/>
        <v>1</v>
      </c>
      <c r="Y204" s="236">
        <f t="shared" si="278"/>
        <v>0</v>
      </c>
      <c r="Z204" s="236">
        <f t="shared" si="279"/>
        <v>0</v>
      </c>
      <c r="AA204" s="236">
        <f t="shared" si="280"/>
        <v>0</v>
      </c>
      <c r="AB204" s="236">
        <f t="shared" si="281"/>
        <v>0</v>
      </c>
      <c r="AC204" s="251">
        <f>PMT(U204/R24*(AB204),1,-AQ203,AQ203)</f>
        <v>0</v>
      </c>
      <c r="AD204" s="251">
        <f t="shared" si="282"/>
        <v>0</v>
      </c>
      <c r="AE204" s="251">
        <f t="shared" si="283"/>
        <v>0</v>
      </c>
      <c r="AF204" s="251">
        <f t="shared" si="284"/>
        <v>0</v>
      </c>
      <c r="AG204" s="251">
        <f t="shared" si="285"/>
        <v>0</v>
      </c>
      <c r="AH204" s="252">
        <f t="shared" si="264"/>
        <v>0</v>
      </c>
      <c r="AI204" s="252">
        <f t="shared" si="265"/>
        <v>1</v>
      </c>
      <c r="AJ204" s="236">
        <f t="shared" si="266"/>
        <v>0</v>
      </c>
      <c r="AK204" s="249">
        <f t="shared" si="257"/>
        <v>0</v>
      </c>
      <c r="AL204" s="236">
        <f t="shared" si="286"/>
        <v>0</v>
      </c>
      <c r="AM204" s="249">
        <f t="shared" si="258"/>
        <v>0</v>
      </c>
      <c r="AN204" s="249">
        <f t="shared" si="267"/>
        <v>0</v>
      </c>
      <c r="AO204" s="249">
        <f t="shared" si="268"/>
        <v>0</v>
      </c>
      <c r="AP204" s="249">
        <f t="shared" si="269"/>
        <v>0</v>
      </c>
      <c r="AQ204" s="251">
        <f t="shared" si="270"/>
        <v>0</v>
      </c>
      <c r="AR204" s="243">
        <f t="shared" si="259"/>
        <v>0</v>
      </c>
      <c r="AS204" s="243">
        <f t="shared" si="250"/>
        <v>0</v>
      </c>
      <c r="AT204" s="249">
        <f t="shared" si="271"/>
        <v>0</v>
      </c>
      <c r="AU204" s="249">
        <f t="shared" si="260"/>
        <v>0</v>
      </c>
      <c r="AV204" s="44">
        <f t="shared" si="287"/>
        <v>1</v>
      </c>
      <c r="AW204" s="44">
        <f t="shared" si="288"/>
        <v>0</v>
      </c>
      <c r="AX204" s="249" t="e">
        <f t="shared" si="261"/>
        <v>#VALUE!</v>
      </c>
      <c r="AY204" s="249" t="e">
        <f t="shared" si="289"/>
        <v>#VALUE!</v>
      </c>
      <c r="AZ204" s="243" t="e">
        <f t="shared" si="290"/>
        <v>#VALUE!</v>
      </c>
      <c r="BA204" s="253">
        <f t="shared" si="291"/>
        <v>0</v>
      </c>
      <c r="BB204" s="253">
        <f t="shared" si="292"/>
        <v>0</v>
      </c>
      <c r="BC204" s="226">
        <f t="shared" si="293"/>
        <v>0</v>
      </c>
      <c r="BD204" s="249" t="b">
        <f t="shared" si="294"/>
        <v>0</v>
      </c>
      <c r="BE204" s="249">
        <f t="shared" si="251"/>
        <v>0</v>
      </c>
      <c r="BF204" s="236">
        <f t="shared" si="252"/>
        <v>0</v>
      </c>
      <c r="BG204" s="80"/>
      <c r="BH204" s="80"/>
      <c r="BI204" s="80"/>
      <c r="BN204" s="82"/>
      <c r="BO204" s="82"/>
      <c r="BP204" s="82"/>
      <c r="BQ204" s="82"/>
      <c r="BR204" s="82"/>
      <c r="BS204" s="82"/>
      <c r="BU204" s="131"/>
      <c r="BV204" s="131"/>
    </row>
    <row r="205" spans="1:74" ht="12.75" customHeight="1">
      <c r="A205" s="56"/>
      <c r="B205" s="93"/>
      <c r="C205" s="40" t="str">
        <f t="shared" si="253"/>
        <v/>
      </c>
      <c r="D205" s="55" t="str">
        <f t="shared" si="297"/>
        <v/>
      </c>
      <c r="E205" s="102" t="str">
        <f t="shared" si="295"/>
        <v/>
      </c>
      <c r="F205" s="103" t="str">
        <f t="shared" si="262"/>
        <v/>
      </c>
      <c r="G205" s="102" t="str">
        <f t="shared" si="296"/>
        <v/>
      </c>
      <c r="H205" s="189" t="str">
        <f t="shared" si="263"/>
        <v/>
      </c>
      <c r="I205" s="190"/>
      <c r="J205" s="104"/>
      <c r="K205" s="104"/>
      <c r="L205" s="105" t="str">
        <f t="shared" si="254"/>
        <v/>
      </c>
      <c r="M205" s="104"/>
      <c r="N205" s="104"/>
      <c r="O205" s="107" t="str">
        <f t="shared" si="255"/>
        <v/>
      </c>
      <c r="P205" s="53"/>
      <c r="Q205" s="254"/>
      <c r="R205" s="238">
        <f t="shared" si="272"/>
        <v>0</v>
      </c>
      <c r="S205" s="44">
        <f t="shared" si="273"/>
        <v>0</v>
      </c>
      <c r="T205" s="44">
        <f t="shared" si="274"/>
        <v>1900</v>
      </c>
      <c r="U205" s="44">
        <f t="shared" si="275"/>
        <v>0</v>
      </c>
      <c r="V205" s="44">
        <f t="shared" si="276"/>
        <v>0</v>
      </c>
      <c r="W205" s="44">
        <f t="shared" si="256"/>
        <v>0</v>
      </c>
      <c r="X205" s="236">
        <f t="shared" si="277"/>
        <v>1</v>
      </c>
      <c r="Y205" s="236">
        <f t="shared" si="278"/>
        <v>0</v>
      </c>
      <c r="Z205" s="236">
        <f t="shared" si="279"/>
        <v>0</v>
      </c>
      <c r="AA205" s="236">
        <f t="shared" si="280"/>
        <v>0</v>
      </c>
      <c r="AB205" s="236">
        <f t="shared" si="281"/>
        <v>0</v>
      </c>
      <c r="AC205" s="251">
        <f>PMT(U205/R24*(AB205),1,-AQ204,AQ204)</f>
        <v>0</v>
      </c>
      <c r="AD205" s="251">
        <f t="shared" si="282"/>
        <v>0</v>
      </c>
      <c r="AE205" s="251">
        <f t="shared" si="283"/>
        <v>0</v>
      </c>
      <c r="AF205" s="251">
        <f t="shared" si="284"/>
        <v>0</v>
      </c>
      <c r="AG205" s="251">
        <f t="shared" si="285"/>
        <v>0</v>
      </c>
      <c r="AH205" s="252">
        <f t="shared" si="264"/>
        <v>0</v>
      </c>
      <c r="AI205" s="252">
        <f t="shared" si="265"/>
        <v>1</v>
      </c>
      <c r="AJ205" s="236">
        <f t="shared" si="266"/>
        <v>0</v>
      </c>
      <c r="AK205" s="249">
        <f t="shared" si="257"/>
        <v>0</v>
      </c>
      <c r="AL205" s="236">
        <f t="shared" si="286"/>
        <v>0</v>
      </c>
      <c r="AM205" s="249">
        <f t="shared" si="258"/>
        <v>0</v>
      </c>
      <c r="AN205" s="249">
        <f t="shared" si="267"/>
        <v>0</v>
      </c>
      <c r="AO205" s="249">
        <f t="shared" si="268"/>
        <v>0</v>
      </c>
      <c r="AP205" s="249">
        <f t="shared" si="269"/>
        <v>0</v>
      </c>
      <c r="AQ205" s="251">
        <f t="shared" si="270"/>
        <v>0</v>
      </c>
      <c r="AR205" s="243">
        <f t="shared" si="259"/>
        <v>0</v>
      </c>
      <c r="AS205" s="243">
        <f t="shared" si="250"/>
        <v>0</v>
      </c>
      <c r="AT205" s="249">
        <f t="shared" si="271"/>
        <v>0</v>
      </c>
      <c r="AU205" s="249">
        <f t="shared" si="260"/>
        <v>0</v>
      </c>
      <c r="AV205" s="44">
        <f t="shared" si="287"/>
        <v>1</v>
      </c>
      <c r="AW205" s="44">
        <f t="shared" si="288"/>
        <v>0</v>
      </c>
      <c r="AX205" s="249" t="e">
        <f t="shared" si="261"/>
        <v>#VALUE!</v>
      </c>
      <c r="AY205" s="249" t="e">
        <f t="shared" si="289"/>
        <v>#VALUE!</v>
      </c>
      <c r="AZ205" s="243" t="e">
        <f t="shared" si="290"/>
        <v>#VALUE!</v>
      </c>
      <c r="BA205" s="253">
        <f t="shared" si="291"/>
        <v>0</v>
      </c>
      <c r="BB205" s="253">
        <f t="shared" si="292"/>
        <v>0</v>
      </c>
      <c r="BC205" s="226">
        <f t="shared" si="293"/>
        <v>0</v>
      </c>
      <c r="BD205" s="249" t="b">
        <f t="shared" si="294"/>
        <v>0</v>
      </c>
      <c r="BE205" s="249">
        <f t="shared" si="251"/>
        <v>0</v>
      </c>
      <c r="BF205" s="236">
        <f t="shared" si="252"/>
        <v>0</v>
      </c>
      <c r="BG205" s="80"/>
      <c r="BH205" s="80"/>
      <c r="BI205" s="80"/>
      <c r="BN205" s="82"/>
      <c r="BO205" s="82"/>
      <c r="BP205" s="82"/>
      <c r="BQ205" s="82"/>
      <c r="BR205" s="82"/>
      <c r="BS205" s="82"/>
      <c r="BU205" s="131"/>
      <c r="BV205" s="131"/>
    </row>
    <row r="206" spans="1:74" ht="12.75" customHeight="1">
      <c r="A206" s="56"/>
      <c r="B206" s="93"/>
      <c r="C206" s="40" t="str">
        <f t="shared" si="253"/>
        <v/>
      </c>
      <c r="D206" s="55" t="str">
        <f t="shared" si="297"/>
        <v/>
      </c>
      <c r="E206" s="102" t="str">
        <f t="shared" si="295"/>
        <v/>
      </c>
      <c r="F206" s="103" t="str">
        <f t="shared" si="262"/>
        <v/>
      </c>
      <c r="G206" s="102" t="str">
        <f t="shared" si="296"/>
        <v/>
      </c>
      <c r="H206" s="189" t="str">
        <f t="shared" si="263"/>
        <v/>
      </c>
      <c r="I206" s="190"/>
      <c r="J206" s="104"/>
      <c r="K206" s="104"/>
      <c r="L206" s="105" t="str">
        <f t="shared" si="254"/>
        <v/>
      </c>
      <c r="M206" s="104"/>
      <c r="N206" s="104"/>
      <c r="O206" s="107" t="str">
        <f t="shared" si="255"/>
        <v/>
      </c>
      <c r="P206" s="53"/>
      <c r="Q206" s="254"/>
      <c r="R206" s="238">
        <f t="shared" si="272"/>
        <v>0</v>
      </c>
      <c r="S206" s="44">
        <f t="shared" si="273"/>
        <v>0</v>
      </c>
      <c r="T206" s="44">
        <f t="shared" si="274"/>
        <v>1900</v>
      </c>
      <c r="U206" s="44">
        <f t="shared" si="275"/>
        <v>0</v>
      </c>
      <c r="V206" s="44">
        <f t="shared" si="276"/>
        <v>0</v>
      </c>
      <c r="W206" s="44">
        <f t="shared" si="256"/>
        <v>0</v>
      </c>
      <c r="X206" s="236">
        <f t="shared" si="277"/>
        <v>1</v>
      </c>
      <c r="Y206" s="236">
        <f t="shared" si="278"/>
        <v>0</v>
      </c>
      <c r="Z206" s="236">
        <f t="shared" si="279"/>
        <v>0</v>
      </c>
      <c r="AA206" s="236">
        <f t="shared" si="280"/>
        <v>0</v>
      </c>
      <c r="AB206" s="236">
        <f t="shared" si="281"/>
        <v>0</v>
      </c>
      <c r="AC206" s="251">
        <f>PMT(U206/R24*(AB206),1,-AQ205,AQ205)</f>
        <v>0</v>
      </c>
      <c r="AD206" s="251">
        <f t="shared" si="282"/>
        <v>0</v>
      </c>
      <c r="AE206" s="251">
        <f t="shared" si="283"/>
        <v>0</v>
      </c>
      <c r="AF206" s="251">
        <f t="shared" si="284"/>
        <v>0</v>
      </c>
      <c r="AG206" s="251">
        <f t="shared" si="285"/>
        <v>0</v>
      </c>
      <c r="AH206" s="252">
        <f t="shared" si="264"/>
        <v>0</v>
      </c>
      <c r="AI206" s="252">
        <f t="shared" si="265"/>
        <v>1</v>
      </c>
      <c r="AJ206" s="236">
        <f t="shared" si="266"/>
        <v>0</v>
      </c>
      <c r="AK206" s="249">
        <f t="shared" si="257"/>
        <v>0</v>
      </c>
      <c r="AL206" s="236">
        <f t="shared" si="286"/>
        <v>0</v>
      </c>
      <c r="AM206" s="249">
        <f t="shared" si="258"/>
        <v>0</v>
      </c>
      <c r="AN206" s="249">
        <f t="shared" si="267"/>
        <v>0</v>
      </c>
      <c r="AO206" s="249">
        <f t="shared" si="268"/>
        <v>0</v>
      </c>
      <c r="AP206" s="249">
        <f t="shared" si="269"/>
        <v>0</v>
      </c>
      <c r="AQ206" s="251">
        <f t="shared" si="270"/>
        <v>0</v>
      </c>
      <c r="AR206" s="243">
        <f t="shared" si="259"/>
        <v>0</v>
      </c>
      <c r="AS206" s="243">
        <f t="shared" si="250"/>
        <v>0</v>
      </c>
      <c r="AT206" s="249">
        <f t="shared" si="271"/>
        <v>0</v>
      </c>
      <c r="AU206" s="249">
        <f t="shared" si="260"/>
        <v>0</v>
      </c>
      <c r="AV206" s="44">
        <f t="shared" si="287"/>
        <v>1</v>
      </c>
      <c r="AW206" s="44">
        <f t="shared" si="288"/>
        <v>0</v>
      </c>
      <c r="AX206" s="249" t="e">
        <f t="shared" si="261"/>
        <v>#VALUE!</v>
      </c>
      <c r="AY206" s="249" t="e">
        <f t="shared" si="289"/>
        <v>#VALUE!</v>
      </c>
      <c r="AZ206" s="243" t="e">
        <f t="shared" si="290"/>
        <v>#VALUE!</v>
      </c>
      <c r="BA206" s="253">
        <f t="shared" si="291"/>
        <v>0</v>
      </c>
      <c r="BB206" s="253">
        <f t="shared" si="292"/>
        <v>0</v>
      </c>
      <c r="BC206" s="226">
        <f t="shared" si="293"/>
        <v>0</v>
      </c>
      <c r="BD206" s="249" t="b">
        <f t="shared" si="294"/>
        <v>0</v>
      </c>
      <c r="BE206" s="249">
        <f t="shared" si="251"/>
        <v>0</v>
      </c>
      <c r="BF206" s="236">
        <f t="shared" si="252"/>
        <v>0</v>
      </c>
      <c r="BG206" s="80"/>
      <c r="BH206" s="80"/>
      <c r="BI206" s="80"/>
      <c r="BN206" s="82"/>
      <c r="BO206" s="82"/>
      <c r="BP206" s="82"/>
      <c r="BQ206" s="82"/>
      <c r="BR206" s="82"/>
      <c r="BS206" s="82"/>
      <c r="BU206" s="131"/>
      <c r="BV206" s="131"/>
    </row>
    <row r="207" spans="1:74" ht="12.75" customHeight="1">
      <c r="A207" s="56"/>
      <c r="B207" s="93"/>
      <c r="C207" s="40" t="str">
        <f t="shared" si="253"/>
        <v/>
      </c>
      <c r="D207" s="55" t="str">
        <f t="shared" si="297"/>
        <v/>
      </c>
      <c r="E207" s="102" t="str">
        <f t="shared" si="295"/>
        <v/>
      </c>
      <c r="F207" s="103" t="str">
        <f t="shared" si="262"/>
        <v/>
      </c>
      <c r="G207" s="102" t="str">
        <f t="shared" si="296"/>
        <v/>
      </c>
      <c r="H207" s="189" t="str">
        <f t="shared" si="263"/>
        <v/>
      </c>
      <c r="I207" s="190"/>
      <c r="J207" s="104"/>
      <c r="K207" s="104"/>
      <c r="L207" s="105" t="str">
        <f t="shared" si="254"/>
        <v/>
      </c>
      <c r="M207" s="104"/>
      <c r="N207" s="104"/>
      <c r="O207" s="107" t="str">
        <f t="shared" si="255"/>
        <v/>
      </c>
      <c r="P207" s="53"/>
      <c r="Q207" s="254"/>
      <c r="R207" s="238">
        <f t="shared" si="272"/>
        <v>0</v>
      </c>
      <c r="S207" s="44">
        <f t="shared" si="273"/>
        <v>0</v>
      </c>
      <c r="T207" s="44">
        <f t="shared" si="274"/>
        <v>1900</v>
      </c>
      <c r="U207" s="44">
        <f t="shared" si="275"/>
        <v>0</v>
      </c>
      <c r="V207" s="44">
        <f t="shared" si="276"/>
        <v>0</v>
      </c>
      <c r="W207" s="44">
        <f t="shared" si="256"/>
        <v>0</v>
      </c>
      <c r="X207" s="236">
        <f t="shared" si="277"/>
        <v>1</v>
      </c>
      <c r="Y207" s="236">
        <f t="shared" si="278"/>
        <v>0</v>
      </c>
      <c r="Z207" s="236">
        <f t="shared" si="279"/>
        <v>0</v>
      </c>
      <c r="AA207" s="236">
        <f t="shared" si="280"/>
        <v>0</v>
      </c>
      <c r="AB207" s="236">
        <f t="shared" si="281"/>
        <v>0</v>
      </c>
      <c r="AC207" s="251">
        <f>PMT(U207/R24*(AB207),1,-AQ206,AQ206)</f>
        <v>0</v>
      </c>
      <c r="AD207" s="251">
        <f t="shared" si="282"/>
        <v>0</v>
      </c>
      <c r="AE207" s="251">
        <f t="shared" si="283"/>
        <v>0</v>
      </c>
      <c r="AF207" s="251">
        <f t="shared" si="284"/>
        <v>0</v>
      </c>
      <c r="AG207" s="251">
        <f t="shared" si="285"/>
        <v>0</v>
      </c>
      <c r="AH207" s="252">
        <f t="shared" si="264"/>
        <v>0</v>
      </c>
      <c r="AI207" s="252">
        <f t="shared" si="265"/>
        <v>1</v>
      </c>
      <c r="AJ207" s="236">
        <f t="shared" si="266"/>
        <v>0</v>
      </c>
      <c r="AK207" s="249">
        <f t="shared" si="257"/>
        <v>0</v>
      </c>
      <c r="AL207" s="236">
        <f t="shared" si="286"/>
        <v>0</v>
      </c>
      <c r="AM207" s="249">
        <f t="shared" si="258"/>
        <v>0</v>
      </c>
      <c r="AN207" s="249">
        <f t="shared" si="267"/>
        <v>0</v>
      </c>
      <c r="AO207" s="249">
        <f t="shared" si="268"/>
        <v>0</v>
      </c>
      <c r="AP207" s="249">
        <f t="shared" si="269"/>
        <v>0</v>
      </c>
      <c r="AQ207" s="251">
        <f t="shared" si="270"/>
        <v>0</v>
      </c>
      <c r="AR207" s="243">
        <f t="shared" si="259"/>
        <v>0</v>
      </c>
      <c r="AS207" s="243">
        <f t="shared" si="250"/>
        <v>0</v>
      </c>
      <c r="AT207" s="249">
        <f t="shared" si="271"/>
        <v>0</v>
      </c>
      <c r="AU207" s="249">
        <f t="shared" si="260"/>
        <v>0</v>
      </c>
      <c r="AV207" s="44">
        <f t="shared" si="287"/>
        <v>1</v>
      </c>
      <c r="AW207" s="44">
        <f t="shared" si="288"/>
        <v>0</v>
      </c>
      <c r="AX207" s="249" t="e">
        <f t="shared" si="261"/>
        <v>#VALUE!</v>
      </c>
      <c r="AY207" s="249" t="e">
        <f t="shared" si="289"/>
        <v>#VALUE!</v>
      </c>
      <c r="AZ207" s="243" t="e">
        <f t="shared" si="290"/>
        <v>#VALUE!</v>
      </c>
      <c r="BA207" s="253">
        <f t="shared" si="291"/>
        <v>0</v>
      </c>
      <c r="BB207" s="253">
        <f t="shared" si="292"/>
        <v>0</v>
      </c>
      <c r="BC207" s="226">
        <f t="shared" si="293"/>
        <v>0</v>
      </c>
      <c r="BD207" s="249" t="b">
        <f t="shared" si="294"/>
        <v>0</v>
      </c>
      <c r="BE207" s="249">
        <f t="shared" si="251"/>
        <v>0</v>
      </c>
      <c r="BF207" s="236">
        <f t="shared" si="252"/>
        <v>0</v>
      </c>
      <c r="BG207" s="80"/>
      <c r="BH207" s="80"/>
      <c r="BI207" s="80"/>
      <c r="BN207" s="82"/>
      <c r="BO207" s="82"/>
      <c r="BP207" s="82"/>
      <c r="BQ207" s="82"/>
      <c r="BR207" s="82"/>
      <c r="BS207" s="82"/>
      <c r="BU207" s="131"/>
      <c r="BV207" s="131"/>
    </row>
    <row r="208" spans="1:74" ht="12.75" customHeight="1">
      <c r="A208" s="56"/>
      <c r="B208" s="93"/>
      <c r="C208" s="40" t="str">
        <f t="shared" si="253"/>
        <v/>
      </c>
      <c r="D208" s="55" t="str">
        <f t="shared" si="297"/>
        <v/>
      </c>
      <c r="E208" s="102" t="str">
        <f t="shared" si="295"/>
        <v/>
      </c>
      <c r="F208" s="103" t="str">
        <f t="shared" si="262"/>
        <v/>
      </c>
      <c r="G208" s="102" t="str">
        <f t="shared" si="296"/>
        <v/>
      </c>
      <c r="H208" s="189" t="str">
        <f t="shared" si="263"/>
        <v/>
      </c>
      <c r="I208" s="190"/>
      <c r="J208" s="104"/>
      <c r="K208" s="104"/>
      <c r="L208" s="105" t="str">
        <f t="shared" si="254"/>
        <v/>
      </c>
      <c r="M208" s="104"/>
      <c r="N208" s="104"/>
      <c r="O208" s="107" t="str">
        <f t="shared" si="255"/>
        <v/>
      </c>
      <c r="P208" s="53"/>
      <c r="Q208" s="254"/>
      <c r="R208" s="238">
        <f t="shared" si="272"/>
        <v>0</v>
      </c>
      <c r="S208" s="44">
        <f t="shared" si="273"/>
        <v>0</v>
      </c>
      <c r="T208" s="44">
        <f t="shared" si="274"/>
        <v>1900</v>
      </c>
      <c r="U208" s="44">
        <f t="shared" si="275"/>
        <v>0</v>
      </c>
      <c r="V208" s="44">
        <f t="shared" si="276"/>
        <v>0</v>
      </c>
      <c r="W208" s="44">
        <f t="shared" si="256"/>
        <v>0</v>
      </c>
      <c r="X208" s="236">
        <f t="shared" si="277"/>
        <v>1</v>
      </c>
      <c r="Y208" s="236">
        <f t="shared" si="278"/>
        <v>0</v>
      </c>
      <c r="Z208" s="236">
        <f t="shared" si="279"/>
        <v>0</v>
      </c>
      <c r="AA208" s="236">
        <f t="shared" si="280"/>
        <v>0</v>
      </c>
      <c r="AB208" s="236">
        <f t="shared" si="281"/>
        <v>0</v>
      </c>
      <c r="AC208" s="251">
        <f>PMT(U208/R24*(AB208),1,-AQ207,AQ207)</f>
        <v>0</v>
      </c>
      <c r="AD208" s="251">
        <f t="shared" si="282"/>
        <v>0</v>
      </c>
      <c r="AE208" s="251">
        <f t="shared" si="283"/>
        <v>0</v>
      </c>
      <c r="AF208" s="251">
        <f t="shared" si="284"/>
        <v>0</v>
      </c>
      <c r="AG208" s="251">
        <f t="shared" si="285"/>
        <v>0</v>
      </c>
      <c r="AH208" s="252">
        <f t="shared" si="264"/>
        <v>0</v>
      </c>
      <c r="AI208" s="252">
        <f t="shared" si="265"/>
        <v>1</v>
      </c>
      <c r="AJ208" s="236">
        <f t="shared" si="266"/>
        <v>0</v>
      </c>
      <c r="AK208" s="249">
        <f t="shared" si="257"/>
        <v>0</v>
      </c>
      <c r="AL208" s="236">
        <f t="shared" si="286"/>
        <v>0</v>
      </c>
      <c r="AM208" s="249">
        <f t="shared" si="258"/>
        <v>0</v>
      </c>
      <c r="AN208" s="249">
        <f t="shared" si="267"/>
        <v>0</v>
      </c>
      <c r="AO208" s="249">
        <f t="shared" si="268"/>
        <v>0</v>
      </c>
      <c r="AP208" s="249">
        <f t="shared" si="269"/>
        <v>0</v>
      </c>
      <c r="AQ208" s="251">
        <f t="shared" si="270"/>
        <v>0</v>
      </c>
      <c r="AR208" s="243">
        <f t="shared" si="259"/>
        <v>0</v>
      </c>
      <c r="AS208" s="243">
        <f t="shared" si="250"/>
        <v>0</v>
      </c>
      <c r="AT208" s="249">
        <f t="shared" si="271"/>
        <v>0</v>
      </c>
      <c r="AU208" s="249">
        <f t="shared" si="260"/>
        <v>0</v>
      </c>
      <c r="AV208" s="44">
        <f t="shared" si="287"/>
        <v>1</v>
      </c>
      <c r="AW208" s="44">
        <f t="shared" si="288"/>
        <v>0</v>
      </c>
      <c r="AX208" s="249" t="e">
        <f t="shared" si="261"/>
        <v>#VALUE!</v>
      </c>
      <c r="AY208" s="249" t="e">
        <f t="shared" si="289"/>
        <v>#VALUE!</v>
      </c>
      <c r="AZ208" s="243" t="e">
        <f t="shared" si="290"/>
        <v>#VALUE!</v>
      </c>
      <c r="BA208" s="253">
        <f t="shared" si="291"/>
        <v>0</v>
      </c>
      <c r="BB208" s="253">
        <f t="shared" si="292"/>
        <v>0</v>
      </c>
      <c r="BC208" s="226">
        <f t="shared" si="293"/>
        <v>0</v>
      </c>
      <c r="BD208" s="249" t="b">
        <f t="shared" si="294"/>
        <v>0</v>
      </c>
      <c r="BE208" s="249">
        <f t="shared" si="251"/>
        <v>0</v>
      </c>
      <c r="BF208" s="236">
        <f t="shared" si="252"/>
        <v>0</v>
      </c>
      <c r="BG208" s="80"/>
      <c r="BH208" s="80"/>
      <c r="BI208" s="80"/>
      <c r="BN208" s="82"/>
      <c r="BO208" s="82"/>
      <c r="BP208" s="82"/>
      <c r="BQ208" s="82"/>
      <c r="BR208" s="82"/>
      <c r="BS208" s="82"/>
      <c r="BU208" s="131"/>
      <c r="BV208" s="131"/>
    </row>
    <row r="209" spans="1:74" ht="12.75" customHeight="1">
      <c r="A209" s="56"/>
      <c r="B209" s="93"/>
      <c r="C209" s="40" t="str">
        <f t="shared" si="253"/>
        <v/>
      </c>
      <c r="D209" s="55" t="str">
        <f t="shared" si="297"/>
        <v/>
      </c>
      <c r="E209" s="102" t="str">
        <f t="shared" si="295"/>
        <v/>
      </c>
      <c r="F209" s="103" t="str">
        <f t="shared" si="262"/>
        <v/>
      </c>
      <c r="G209" s="102" t="str">
        <f t="shared" si="296"/>
        <v/>
      </c>
      <c r="H209" s="189" t="str">
        <f t="shared" si="263"/>
        <v/>
      </c>
      <c r="I209" s="190"/>
      <c r="J209" s="104"/>
      <c r="K209" s="104"/>
      <c r="L209" s="105" t="str">
        <f t="shared" si="254"/>
        <v/>
      </c>
      <c r="M209" s="104"/>
      <c r="N209" s="104"/>
      <c r="O209" s="107" t="str">
        <f t="shared" si="255"/>
        <v/>
      </c>
      <c r="P209" s="53"/>
      <c r="Q209" s="254"/>
      <c r="R209" s="238">
        <f t="shared" si="272"/>
        <v>0</v>
      </c>
      <c r="S209" s="44">
        <f t="shared" si="273"/>
        <v>0</v>
      </c>
      <c r="T209" s="44">
        <f t="shared" si="274"/>
        <v>1900</v>
      </c>
      <c r="U209" s="44">
        <f t="shared" si="275"/>
        <v>0</v>
      </c>
      <c r="V209" s="44">
        <f t="shared" si="276"/>
        <v>0</v>
      </c>
      <c r="W209" s="44">
        <f t="shared" si="256"/>
        <v>0</v>
      </c>
      <c r="X209" s="236">
        <f t="shared" si="277"/>
        <v>1</v>
      </c>
      <c r="Y209" s="236">
        <f t="shared" si="278"/>
        <v>0</v>
      </c>
      <c r="Z209" s="236">
        <f t="shared" si="279"/>
        <v>0</v>
      </c>
      <c r="AA209" s="236">
        <f t="shared" si="280"/>
        <v>0</v>
      </c>
      <c r="AB209" s="236">
        <f t="shared" si="281"/>
        <v>0</v>
      </c>
      <c r="AC209" s="251">
        <f>PMT(U209/R24*(AB209),1,-AQ208,AQ208)</f>
        <v>0</v>
      </c>
      <c r="AD209" s="251">
        <f t="shared" si="282"/>
        <v>0</v>
      </c>
      <c r="AE209" s="251">
        <f t="shared" si="283"/>
        <v>0</v>
      </c>
      <c r="AF209" s="251">
        <f t="shared" si="284"/>
        <v>0</v>
      </c>
      <c r="AG209" s="251">
        <f t="shared" si="285"/>
        <v>0</v>
      </c>
      <c r="AH209" s="252">
        <f t="shared" si="264"/>
        <v>0</v>
      </c>
      <c r="AI209" s="252">
        <f t="shared" si="265"/>
        <v>1</v>
      </c>
      <c r="AJ209" s="236">
        <f t="shared" si="266"/>
        <v>0</v>
      </c>
      <c r="AK209" s="249">
        <f t="shared" si="257"/>
        <v>0</v>
      </c>
      <c r="AL209" s="236">
        <f t="shared" si="286"/>
        <v>0</v>
      </c>
      <c r="AM209" s="249">
        <f t="shared" si="258"/>
        <v>0</v>
      </c>
      <c r="AN209" s="249">
        <f t="shared" si="267"/>
        <v>0</v>
      </c>
      <c r="AO209" s="249">
        <f t="shared" si="268"/>
        <v>0</v>
      </c>
      <c r="AP209" s="249">
        <f t="shared" si="269"/>
        <v>0</v>
      </c>
      <c r="AQ209" s="251">
        <f t="shared" si="270"/>
        <v>0</v>
      </c>
      <c r="AR209" s="243">
        <f t="shared" si="259"/>
        <v>0</v>
      </c>
      <c r="AS209" s="243">
        <f t="shared" si="250"/>
        <v>0</v>
      </c>
      <c r="AT209" s="249">
        <f t="shared" si="271"/>
        <v>0</v>
      </c>
      <c r="AU209" s="249">
        <f t="shared" si="260"/>
        <v>0</v>
      </c>
      <c r="AV209" s="44">
        <f t="shared" si="287"/>
        <v>1</v>
      </c>
      <c r="AW209" s="44">
        <f t="shared" si="288"/>
        <v>0</v>
      </c>
      <c r="AX209" s="249" t="e">
        <f t="shared" si="261"/>
        <v>#VALUE!</v>
      </c>
      <c r="AY209" s="249" t="e">
        <f t="shared" si="289"/>
        <v>#VALUE!</v>
      </c>
      <c r="AZ209" s="243" t="e">
        <f t="shared" si="290"/>
        <v>#VALUE!</v>
      </c>
      <c r="BA209" s="253">
        <f t="shared" si="291"/>
        <v>0</v>
      </c>
      <c r="BB209" s="253">
        <f t="shared" si="292"/>
        <v>0</v>
      </c>
      <c r="BC209" s="226">
        <f t="shared" si="293"/>
        <v>0</v>
      </c>
      <c r="BD209" s="249" t="b">
        <f t="shared" si="294"/>
        <v>0</v>
      </c>
      <c r="BE209" s="249">
        <f t="shared" si="251"/>
        <v>0</v>
      </c>
      <c r="BF209" s="236">
        <f t="shared" si="252"/>
        <v>0</v>
      </c>
      <c r="BG209" s="80"/>
      <c r="BH209" s="80"/>
      <c r="BI209" s="80"/>
      <c r="BN209" s="82"/>
      <c r="BO209" s="82"/>
      <c r="BP209" s="82"/>
      <c r="BQ209" s="82"/>
      <c r="BR209" s="82"/>
      <c r="BS209" s="82"/>
      <c r="BU209" s="131"/>
      <c r="BV209" s="131"/>
    </row>
    <row r="210" spans="1:74" ht="12.75" customHeight="1">
      <c r="A210" s="56"/>
      <c r="B210" s="93"/>
      <c r="C210" s="40" t="str">
        <f t="shared" si="253"/>
        <v/>
      </c>
      <c r="D210" s="55" t="str">
        <f t="shared" si="297"/>
        <v/>
      </c>
      <c r="E210" s="102" t="str">
        <f t="shared" si="295"/>
        <v/>
      </c>
      <c r="F210" s="103" t="str">
        <f t="shared" si="262"/>
        <v/>
      </c>
      <c r="G210" s="102" t="str">
        <f t="shared" si="296"/>
        <v/>
      </c>
      <c r="H210" s="189" t="str">
        <f t="shared" si="263"/>
        <v/>
      </c>
      <c r="I210" s="190"/>
      <c r="J210" s="104"/>
      <c r="K210" s="104"/>
      <c r="L210" s="105" t="str">
        <f t="shared" si="254"/>
        <v/>
      </c>
      <c r="M210" s="104"/>
      <c r="N210" s="104"/>
      <c r="O210" s="107" t="str">
        <f t="shared" si="255"/>
        <v/>
      </c>
      <c r="P210" s="53"/>
      <c r="Q210" s="254"/>
      <c r="R210" s="238">
        <f t="shared" si="272"/>
        <v>0</v>
      </c>
      <c r="S210" s="44">
        <f t="shared" si="273"/>
        <v>0</v>
      </c>
      <c r="T210" s="44">
        <f t="shared" si="274"/>
        <v>1900</v>
      </c>
      <c r="U210" s="44">
        <f t="shared" si="275"/>
        <v>0</v>
      </c>
      <c r="V210" s="44">
        <f t="shared" si="276"/>
        <v>0</v>
      </c>
      <c r="W210" s="44">
        <f t="shared" si="256"/>
        <v>0</v>
      </c>
      <c r="X210" s="236">
        <f t="shared" si="277"/>
        <v>1</v>
      </c>
      <c r="Y210" s="236">
        <f t="shared" si="278"/>
        <v>0</v>
      </c>
      <c r="Z210" s="236">
        <f t="shared" si="279"/>
        <v>0</v>
      </c>
      <c r="AA210" s="236">
        <f t="shared" si="280"/>
        <v>0</v>
      </c>
      <c r="AB210" s="236">
        <f t="shared" si="281"/>
        <v>0</v>
      </c>
      <c r="AC210" s="251">
        <f>PMT(U210/R24*(AB210),1,-AQ209,AQ209)</f>
        <v>0</v>
      </c>
      <c r="AD210" s="251">
        <f t="shared" si="282"/>
        <v>0</v>
      </c>
      <c r="AE210" s="251">
        <f t="shared" si="283"/>
        <v>0</v>
      </c>
      <c r="AF210" s="251">
        <f t="shared" si="284"/>
        <v>0</v>
      </c>
      <c r="AG210" s="251">
        <f t="shared" si="285"/>
        <v>0</v>
      </c>
      <c r="AH210" s="252">
        <f t="shared" si="264"/>
        <v>0</v>
      </c>
      <c r="AI210" s="252">
        <f t="shared" si="265"/>
        <v>1</v>
      </c>
      <c r="AJ210" s="236">
        <f t="shared" si="266"/>
        <v>0</v>
      </c>
      <c r="AK210" s="249">
        <f t="shared" si="257"/>
        <v>0</v>
      </c>
      <c r="AL210" s="236">
        <f t="shared" si="286"/>
        <v>0</v>
      </c>
      <c r="AM210" s="249">
        <f t="shared" si="258"/>
        <v>0</v>
      </c>
      <c r="AN210" s="249">
        <f t="shared" si="267"/>
        <v>0</v>
      </c>
      <c r="AO210" s="249">
        <f t="shared" si="268"/>
        <v>0</v>
      </c>
      <c r="AP210" s="249">
        <f t="shared" si="269"/>
        <v>0</v>
      </c>
      <c r="AQ210" s="251">
        <f t="shared" si="270"/>
        <v>0</v>
      </c>
      <c r="AR210" s="243">
        <f t="shared" si="259"/>
        <v>0</v>
      </c>
      <c r="AS210" s="243">
        <f t="shared" si="250"/>
        <v>0</v>
      </c>
      <c r="AT210" s="249">
        <f t="shared" si="271"/>
        <v>0</v>
      </c>
      <c r="AU210" s="249">
        <f t="shared" si="260"/>
        <v>0</v>
      </c>
      <c r="AV210" s="44">
        <f t="shared" si="287"/>
        <v>1</v>
      </c>
      <c r="AW210" s="44">
        <f t="shared" si="288"/>
        <v>0</v>
      </c>
      <c r="AX210" s="249" t="e">
        <f t="shared" si="261"/>
        <v>#VALUE!</v>
      </c>
      <c r="AY210" s="249" t="e">
        <f t="shared" si="289"/>
        <v>#VALUE!</v>
      </c>
      <c r="AZ210" s="243" t="e">
        <f t="shared" si="290"/>
        <v>#VALUE!</v>
      </c>
      <c r="BA210" s="253">
        <f t="shared" si="291"/>
        <v>0</v>
      </c>
      <c r="BB210" s="253">
        <f t="shared" si="292"/>
        <v>0</v>
      </c>
      <c r="BC210" s="226">
        <f t="shared" si="293"/>
        <v>0</v>
      </c>
      <c r="BD210" s="249" t="b">
        <f t="shared" si="294"/>
        <v>0</v>
      </c>
      <c r="BE210" s="249">
        <f t="shared" si="251"/>
        <v>0</v>
      </c>
      <c r="BF210" s="236">
        <f t="shared" si="252"/>
        <v>0</v>
      </c>
      <c r="BG210" s="80"/>
      <c r="BH210" s="80"/>
      <c r="BI210" s="80"/>
      <c r="BN210" s="82"/>
      <c r="BO210" s="82"/>
      <c r="BP210" s="82"/>
      <c r="BQ210" s="82"/>
      <c r="BR210" s="82"/>
      <c r="BS210" s="82"/>
      <c r="BU210" s="131"/>
      <c r="BV210" s="131"/>
    </row>
    <row r="211" spans="1:74" ht="12.75" customHeight="1">
      <c r="A211" s="56"/>
      <c r="B211" s="93"/>
      <c r="C211" s="40" t="str">
        <f t="shared" si="253"/>
        <v/>
      </c>
      <c r="D211" s="55" t="str">
        <f t="shared" si="297"/>
        <v/>
      </c>
      <c r="E211" s="102" t="str">
        <f t="shared" si="295"/>
        <v/>
      </c>
      <c r="F211" s="103" t="str">
        <f t="shared" si="262"/>
        <v/>
      </c>
      <c r="G211" s="102" t="str">
        <f t="shared" si="296"/>
        <v/>
      </c>
      <c r="H211" s="189" t="str">
        <f t="shared" si="263"/>
        <v/>
      </c>
      <c r="I211" s="190"/>
      <c r="J211" s="104"/>
      <c r="K211" s="104"/>
      <c r="L211" s="105" t="str">
        <f t="shared" si="254"/>
        <v/>
      </c>
      <c r="M211" s="104"/>
      <c r="N211" s="104"/>
      <c r="O211" s="107" t="str">
        <f t="shared" si="255"/>
        <v/>
      </c>
      <c r="P211" s="53"/>
      <c r="Q211" s="254"/>
      <c r="R211" s="238">
        <f t="shared" si="272"/>
        <v>0</v>
      </c>
      <c r="S211" s="44">
        <f t="shared" si="273"/>
        <v>0</v>
      </c>
      <c r="T211" s="44">
        <f t="shared" si="274"/>
        <v>1900</v>
      </c>
      <c r="U211" s="44">
        <f t="shared" si="275"/>
        <v>0</v>
      </c>
      <c r="V211" s="44">
        <f t="shared" si="276"/>
        <v>0</v>
      </c>
      <c r="W211" s="44">
        <f t="shared" si="256"/>
        <v>0</v>
      </c>
      <c r="X211" s="236">
        <f t="shared" si="277"/>
        <v>1</v>
      </c>
      <c r="Y211" s="236">
        <f t="shared" si="278"/>
        <v>0</v>
      </c>
      <c r="Z211" s="236">
        <f t="shared" si="279"/>
        <v>0</v>
      </c>
      <c r="AA211" s="236">
        <f t="shared" si="280"/>
        <v>0</v>
      </c>
      <c r="AB211" s="236">
        <f t="shared" si="281"/>
        <v>0</v>
      </c>
      <c r="AC211" s="251">
        <f>PMT(U211/R24*(AB211),1,-AQ210,AQ210)</f>
        <v>0</v>
      </c>
      <c r="AD211" s="251">
        <f t="shared" si="282"/>
        <v>0</v>
      </c>
      <c r="AE211" s="251">
        <f t="shared" si="283"/>
        <v>0</v>
      </c>
      <c r="AF211" s="251">
        <f t="shared" si="284"/>
        <v>0</v>
      </c>
      <c r="AG211" s="251">
        <f t="shared" si="285"/>
        <v>0</v>
      </c>
      <c r="AH211" s="252">
        <f t="shared" si="264"/>
        <v>0</v>
      </c>
      <c r="AI211" s="252">
        <f t="shared" si="265"/>
        <v>1</v>
      </c>
      <c r="AJ211" s="236">
        <f t="shared" si="266"/>
        <v>0</v>
      </c>
      <c r="AK211" s="249">
        <f t="shared" si="257"/>
        <v>0</v>
      </c>
      <c r="AL211" s="236">
        <f t="shared" si="286"/>
        <v>0</v>
      </c>
      <c r="AM211" s="249">
        <f t="shared" si="258"/>
        <v>0</v>
      </c>
      <c r="AN211" s="249">
        <f t="shared" si="267"/>
        <v>0</v>
      </c>
      <c r="AO211" s="249">
        <f t="shared" si="268"/>
        <v>0</v>
      </c>
      <c r="AP211" s="249">
        <f t="shared" si="269"/>
        <v>0</v>
      </c>
      <c r="AQ211" s="251">
        <f t="shared" si="270"/>
        <v>0</v>
      </c>
      <c r="AR211" s="243">
        <f t="shared" si="259"/>
        <v>0</v>
      </c>
      <c r="AS211" s="243">
        <f t="shared" si="250"/>
        <v>0</v>
      </c>
      <c r="AT211" s="249">
        <f t="shared" si="271"/>
        <v>0</v>
      </c>
      <c r="AU211" s="249">
        <f t="shared" si="260"/>
        <v>0</v>
      </c>
      <c r="AV211" s="44">
        <f t="shared" si="287"/>
        <v>1</v>
      </c>
      <c r="AW211" s="44">
        <f t="shared" si="288"/>
        <v>0</v>
      </c>
      <c r="AX211" s="249" t="e">
        <f t="shared" si="261"/>
        <v>#VALUE!</v>
      </c>
      <c r="AY211" s="249" t="e">
        <f t="shared" si="289"/>
        <v>#VALUE!</v>
      </c>
      <c r="AZ211" s="243" t="e">
        <f t="shared" si="290"/>
        <v>#VALUE!</v>
      </c>
      <c r="BA211" s="253">
        <f t="shared" si="291"/>
        <v>0</v>
      </c>
      <c r="BB211" s="253">
        <f t="shared" si="292"/>
        <v>0</v>
      </c>
      <c r="BC211" s="226">
        <f t="shared" si="293"/>
        <v>0</v>
      </c>
      <c r="BD211" s="249" t="b">
        <f t="shared" si="294"/>
        <v>0</v>
      </c>
      <c r="BE211" s="249">
        <f t="shared" si="251"/>
        <v>0</v>
      </c>
      <c r="BF211" s="236">
        <f t="shared" si="252"/>
        <v>0</v>
      </c>
      <c r="BG211" s="80"/>
      <c r="BH211" s="80"/>
      <c r="BI211" s="80"/>
      <c r="BN211" s="82"/>
      <c r="BO211" s="82"/>
      <c r="BP211" s="82"/>
      <c r="BQ211" s="82"/>
      <c r="BR211" s="82"/>
      <c r="BS211" s="82"/>
      <c r="BU211" s="131"/>
      <c r="BV211" s="131"/>
    </row>
    <row r="212" spans="1:74" ht="12.75" customHeight="1">
      <c r="A212" s="56"/>
      <c r="B212" s="93"/>
      <c r="C212" s="40" t="str">
        <f t="shared" si="253"/>
        <v/>
      </c>
      <c r="D212" s="55" t="str">
        <f t="shared" si="297"/>
        <v/>
      </c>
      <c r="E212" s="102" t="str">
        <f t="shared" si="295"/>
        <v/>
      </c>
      <c r="F212" s="103" t="str">
        <f t="shared" si="262"/>
        <v/>
      </c>
      <c r="G212" s="102" t="str">
        <f t="shared" si="296"/>
        <v/>
      </c>
      <c r="H212" s="189" t="str">
        <f t="shared" si="263"/>
        <v/>
      </c>
      <c r="I212" s="190"/>
      <c r="J212" s="104"/>
      <c r="K212" s="104"/>
      <c r="L212" s="105" t="str">
        <f t="shared" si="254"/>
        <v/>
      </c>
      <c r="M212" s="104"/>
      <c r="N212" s="104"/>
      <c r="O212" s="107" t="str">
        <f t="shared" si="255"/>
        <v/>
      </c>
      <c r="P212" s="53"/>
      <c r="Q212" s="254"/>
      <c r="R212" s="238">
        <f t="shared" si="272"/>
        <v>0</v>
      </c>
      <c r="S212" s="44">
        <f t="shared" si="273"/>
        <v>0</v>
      </c>
      <c r="T212" s="44">
        <f t="shared" si="274"/>
        <v>1900</v>
      </c>
      <c r="U212" s="44">
        <f t="shared" si="275"/>
        <v>0</v>
      </c>
      <c r="V212" s="44">
        <f t="shared" si="276"/>
        <v>0</v>
      </c>
      <c r="W212" s="44">
        <f t="shared" si="256"/>
        <v>0</v>
      </c>
      <c r="X212" s="236">
        <f t="shared" si="277"/>
        <v>1</v>
      </c>
      <c r="Y212" s="236">
        <f t="shared" si="278"/>
        <v>0</v>
      </c>
      <c r="Z212" s="236">
        <f t="shared" si="279"/>
        <v>0</v>
      </c>
      <c r="AA212" s="236">
        <f t="shared" si="280"/>
        <v>0</v>
      </c>
      <c r="AB212" s="236">
        <f t="shared" si="281"/>
        <v>0</v>
      </c>
      <c r="AC212" s="251">
        <f>PMT(U212/R24*(AB212),1,-AQ211,AQ211)</f>
        <v>0</v>
      </c>
      <c r="AD212" s="251">
        <f t="shared" si="282"/>
        <v>0</v>
      </c>
      <c r="AE212" s="251">
        <f t="shared" si="283"/>
        <v>0</v>
      </c>
      <c r="AF212" s="251">
        <f t="shared" si="284"/>
        <v>0</v>
      </c>
      <c r="AG212" s="251">
        <f t="shared" si="285"/>
        <v>0</v>
      </c>
      <c r="AH212" s="252">
        <f t="shared" si="264"/>
        <v>0</v>
      </c>
      <c r="AI212" s="252">
        <f t="shared" si="265"/>
        <v>1</v>
      </c>
      <c r="AJ212" s="236">
        <f t="shared" si="266"/>
        <v>0</v>
      </c>
      <c r="AK212" s="249">
        <f t="shared" si="257"/>
        <v>0</v>
      </c>
      <c r="AL212" s="236">
        <f t="shared" si="286"/>
        <v>0</v>
      </c>
      <c r="AM212" s="249">
        <f t="shared" si="258"/>
        <v>0</v>
      </c>
      <c r="AN212" s="249">
        <f t="shared" si="267"/>
        <v>0</v>
      </c>
      <c r="AO212" s="249">
        <f t="shared" si="268"/>
        <v>0</v>
      </c>
      <c r="AP212" s="249">
        <f t="shared" si="269"/>
        <v>0</v>
      </c>
      <c r="AQ212" s="251">
        <f t="shared" si="270"/>
        <v>0</v>
      </c>
      <c r="AR212" s="243">
        <f t="shared" si="259"/>
        <v>0</v>
      </c>
      <c r="AS212" s="243">
        <f t="shared" si="250"/>
        <v>0</v>
      </c>
      <c r="AT212" s="249">
        <f t="shared" si="271"/>
        <v>0</v>
      </c>
      <c r="AU212" s="249">
        <f t="shared" si="260"/>
        <v>0</v>
      </c>
      <c r="AV212" s="44">
        <f t="shared" si="287"/>
        <v>1</v>
      </c>
      <c r="AW212" s="44">
        <f t="shared" si="288"/>
        <v>0</v>
      </c>
      <c r="AX212" s="249" t="e">
        <f t="shared" si="261"/>
        <v>#VALUE!</v>
      </c>
      <c r="AY212" s="249" t="e">
        <f t="shared" si="289"/>
        <v>#VALUE!</v>
      </c>
      <c r="AZ212" s="243" t="e">
        <f t="shared" si="290"/>
        <v>#VALUE!</v>
      </c>
      <c r="BA212" s="253">
        <f t="shared" si="291"/>
        <v>0</v>
      </c>
      <c r="BB212" s="253">
        <f t="shared" si="292"/>
        <v>0</v>
      </c>
      <c r="BC212" s="226">
        <f t="shared" si="293"/>
        <v>0</v>
      </c>
      <c r="BD212" s="249" t="b">
        <f t="shared" si="294"/>
        <v>0</v>
      </c>
      <c r="BE212" s="249">
        <f t="shared" si="251"/>
        <v>0</v>
      </c>
      <c r="BF212" s="236">
        <f t="shared" si="252"/>
        <v>0</v>
      </c>
      <c r="BG212" s="80"/>
      <c r="BH212" s="80"/>
      <c r="BI212" s="80"/>
      <c r="BN212" s="82"/>
      <c r="BO212" s="82"/>
      <c r="BP212" s="82"/>
      <c r="BQ212" s="82"/>
      <c r="BR212" s="82"/>
      <c r="BS212" s="82"/>
      <c r="BU212" s="131"/>
      <c r="BV212" s="131"/>
    </row>
    <row r="213" spans="1:74" ht="12.75" customHeight="1">
      <c r="A213" s="56"/>
      <c r="B213" s="93"/>
      <c r="C213" s="40" t="str">
        <f t="shared" si="253"/>
        <v/>
      </c>
      <c r="D213" s="55" t="str">
        <f t="shared" si="297"/>
        <v/>
      </c>
      <c r="E213" s="102" t="str">
        <f t="shared" si="295"/>
        <v/>
      </c>
      <c r="F213" s="103" t="str">
        <f t="shared" si="262"/>
        <v/>
      </c>
      <c r="G213" s="102" t="str">
        <f t="shared" si="296"/>
        <v/>
      </c>
      <c r="H213" s="189" t="str">
        <f t="shared" si="263"/>
        <v/>
      </c>
      <c r="I213" s="190"/>
      <c r="J213" s="104"/>
      <c r="K213" s="104"/>
      <c r="L213" s="105" t="str">
        <f t="shared" si="254"/>
        <v/>
      </c>
      <c r="M213" s="104"/>
      <c r="N213" s="104"/>
      <c r="O213" s="107" t="str">
        <f t="shared" si="255"/>
        <v/>
      </c>
      <c r="P213" s="53"/>
      <c r="Q213" s="254"/>
      <c r="R213" s="238">
        <f t="shared" si="272"/>
        <v>0</v>
      </c>
      <c r="S213" s="44">
        <f t="shared" si="273"/>
        <v>0</v>
      </c>
      <c r="T213" s="44">
        <f t="shared" si="274"/>
        <v>1900</v>
      </c>
      <c r="U213" s="44">
        <f t="shared" si="275"/>
        <v>0</v>
      </c>
      <c r="V213" s="44">
        <f t="shared" si="276"/>
        <v>0</v>
      </c>
      <c r="W213" s="44">
        <f t="shared" si="256"/>
        <v>0</v>
      </c>
      <c r="X213" s="236">
        <f t="shared" si="277"/>
        <v>1</v>
      </c>
      <c r="Y213" s="236">
        <f t="shared" si="278"/>
        <v>0</v>
      </c>
      <c r="Z213" s="236">
        <f t="shared" si="279"/>
        <v>0</v>
      </c>
      <c r="AA213" s="236">
        <f t="shared" si="280"/>
        <v>0</v>
      </c>
      <c r="AB213" s="236">
        <f t="shared" si="281"/>
        <v>0</v>
      </c>
      <c r="AC213" s="251">
        <f>PMT(U213/R24*(AB213),1,-AQ212,AQ212)</f>
        <v>0</v>
      </c>
      <c r="AD213" s="251">
        <f t="shared" si="282"/>
        <v>0</v>
      </c>
      <c r="AE213" s="251">
        <f t="shared" si="283"/>
        <v>0</v>
      </c>
      <c r="AF213" s="251">
        <f t="shared" si="284"/>
        <v>0</v>
      </c>
      <c r="AG213" s="251">
        <f t="shared" si="285"/>
        <v>0</v>
      </c>
      <c r="AH213" s="252">
        <f t="shared" si="264"/>
        <v>0</v>
      </c>
      <c r="AI213" s="252">
        <f t="shared" si="265"/>
        <v>1</v>
      </c>
      <c r="AJ213" s="236">
        <f t="shared" si="266"/>
        <v>0</v>
      </c>
      <c r="AK213" s="249">
        <f t="shared" si="257"/>
        <v>0</v>
      </c>
      <c r="AL213" s="236">
        <f t="shared" si="286"/>
        <v>0</v>
      </c>
      <c r="AM213" s="249">
        <f t="shared" si="258"/>
        <v>0</v>
      </c>
      <c r="AN213" s="249">
        <f t="shared" si="267"/>
        <v>0</v>
      </c>
      <c r="AO213" s="249">
        <f t="shared" si="268"/>
        <v>0</v>
      </c>
      <c r="AP213" s="249">
        <f t="shared" si="269"/>
        <v>0</v>
      </c>
      <c r="AQ213" s="251">
        <f t="shared" si="270"/>
        <v>0</v>
      </c>
      <c r="AR213" s="243">
        <f t="shared" si="259"/>
        <v>0</v>
      </c>
      <c r="AS213" s="243">
        <f t="shared" si="250"/>
        <v>0</v>
      </c>
      <c r="AT213" s="249">
        <f t="shared" si="271"/>
        <v>0</v>
      </c>
      <c r="AU213" s="249">
        <f t="shared" si="260"/>
        <v>0</v>
      </c>
      <c r="AV213" s="44">
        <f t="shared" si="287"/>
        <v>1</v>
      </c>
      <c r="AW213" s="44">
        <f t="shared" si="288"/>
        <v>0</v>
      </c>
      <c r="AX213" s="249" t="e">
        <f t="shared" si="261"/>
        <v>#VALUE!</v>
      </c>
      <c r="AY213" s="249" t="e">
        <f t="shared" si="289"/>
        <v>#VALUE!</v>
      </c>
      <c r="AZ213" s="243" t="e">
        <f t="shared" si="290"/>
        <v>#VALUE!</v>
      </c>
      <c r="BA213" s="253">
        <f t="shared" si="291"/>
        <v>0</v>
      </c>
      <c r="BB213" s="253">
        <f t="shared" si="292"/>
        <v>0</v>
      </c>
      <c r="BC213" s="226">
        <f t="shared" si="293"/>
        <v>0</v>
      </c>
      <c r="BD213" s="249" t="b">
        <f t="shared" si="294"/>
        <v>0</v>
      </c>
      <c r="BE213" s="249">
        <f t="shared" si="251"/>
        <v>0</v>
      </c>
      <c r="BF213" s="236">
        <f t="shared" si="252"/>
        <v>0</v>
      </c>
      <c r="BG213" s="80"/>
      <c r="BH213" s="80"/>
      <c r="BI213" s="80"/>
      <c r="BN213" s="82"/>
      <c r="BO213" s="82"/>
      <c r="BP213" s="82"/>
      <c r="BQ213" s="82"/>
      <c r="BR213" s="82"/>
      <c r="BS213" s="82"/>
      <c r="BU213" s="131"/>
      <c r="BV213" s="131"/>
    </row>
    <row r="214" spans="1:74" ht="12.75" customHeight="1">
      <c r="A214" s="56"/>
      <c r="B214" s="93"/>
      <c r="C214" s="40" t="str">
        <f t="shared" si="253"/>
        <v/>
      </c>
      <c r="D214" s="55" t="str">
        <f t="shared" si="297"/>
        <v/>
      </c>
      <c r="E214" s="102" t="str">
        <f t="shared" si="295"/>
        <v/>
      </c>
      <c r="F214" s="103" t="str">
        <f t="shared" si="262"/>
        <v/>
      </c>
      <c r="G214" s="102" t="str">
        <f t="shared" si="296"/>
        <v/>
      </c>
      <c r="H214" s="189" t="str">
        <f t="shared" si="263"/>
        <v/>
      </c>
      <c r="I214" s="190"/>
      <c r="J214" s="104"/>
      <c r="K214" s="104"/>
      <c r="L214" s="105" t="str">
        <f t="shared" si="254"/>
        <v/>
      </c>
      <c r="M214" s="104"/>
      <c r="N214" s="104"/>
      <c r="O214" s="107" t="str">
        <f t="shared" si="255"/>
        <v/>
      </c>
      <c r="P214" s="53"/>
      <c r="Q214" s="254"/>
      <c r="R214" s="238">
        <f t="shared" si="272"/>
        <v>0</v>
      </c>
      <c r="S214" s="44">
        <f t="shared" si="273"/>
        <v>0</v>
      </c>
      <c r="T214" s="44">
        <f t="shared" si="274"/>
        <v>1900</v>
      </c>
      <c r="U214" s="44">
        <f t="shared" si="275"/>
        <v>0</v>
      </c>
      <c r="V214" s="44">
        <f t="shared" si="276"/>
        <v>0</v>
      </c>
      <c r="W214" s="44">
        <f t="shared" si="256"/>
        <v>0</v>
      </c>
      <c r="X214" s="236">
        <f t="shared" si="277"/>
        <v>1</v>
      </c>
      <c r="Y214" s="236">
        <f t="shared" si="278"/>
        <v>0</v>
      </c>
      <c r="Z214" s="236">
        <f t="shared" si="279"/>
        <v>0</v>
      </c>
      <c r="AA214" s="236">
        <f t="shared" si="280"/>
        <v>0</v>
      </c>
      <c r="AB214" s="236">
        <f t="shared" si="281"/>
        <v>0</v>
      </c>
      <c r="AC214" s="251">
        <f>PMT(U214/R24*(AB214),1,-AQ213,AQ213)</f>
        <v>0</v>
      </c>
      <c r="AD214" s="251">
        <f t="shared" si="282"/>
        <v>0</v>
      </c>
      <c r="AE214" s="251">
        <f t="shared" si="283"/>
        <v>0</v>
      </c>
      <c r="AF214" s="251">
        <f t="shared" si="284"/>
        <v>0</v>
      </c>
      <c r="AG214" s="251">
        <f t="shared" si="285"/>
        <v>0</v>
      </c>
      <c r="AH214" s="252">
        <f t="shared" si="264"/>
        <v>0</v>
      </c>
      <c r="AI214" s="252">
        <f t="shared" si="265"/>
        <v>1</v>
      </c>
      <c r="AJ214" s="236">
        <f t="shared" si="266"/>
        <v>0</v>
      </c>
      <c r="AK214" s="249">
        <f t="shared" si="257"/>
        <v>0</v>
      </c>
      <c r="AL214" s="236">
        <f t="shared" si="286"/>
        <v>0</v>
      </c>
      <c r="AM214" s="249">
        <f t="shared" si="258"/>
        <v>0</v>
      </c>
      <c r="AN214" s="249">
        <f t="shared" si="267"/>
        <v>0</v>
      </c>
      <c r="AO214" s="249">
        <f t="shared" si="268"/>
        <v>0</v>
      </c>
      <c r="AP214" s="249">
        <f t="shared" si="269"/>
        <v>0</v>
      </c>
      <c r="AQ214" s="251">
        <f t="shared" si="270"/>
        <v>0</v>
      </c>
      <c r="AR214" s="243">
        <f t="shared" si="259"/>
        <v>0</v>
      </c>
      <c r="AS214" s="243">
        <f t="shared" si="250"/>
        <v>0</v>
      </c>
      <c r="AT214" s="249">
        <f t="shared" si="271"/>
        <v>0</v>
      </c>
      <c r="AU214" s="249">
        <f t="shared" si="260"/>
        <v>0</v>
      </c>
      <c r="AV214" s="44">
        <f t="shared" si="287"/>
        <v>1</v>
      </c>
      <c r="AW214" s="44">
        <f t="shared" si="288"/>
        <v>0</v>
      </c>
      <c r="AX214" s="249" t="e">
        <f t="shared" si="261"/>
        <v>#VALUE!</v>
      </c>
      <c r="AY214" s="249" t="e">
        <f t="shared" si="289"/>
        <v>#VALUE!</v>
      </c>
      <c r="AZ214" s="243" t="e">
        <f t="shared" si="290"/>
        <v>#VALUE!</v>
      </c>
      <c r="BA214" s="253">
        <f t="shared" si="291"/>
        <v>0</v>
      </c>
      <c r="BB214" s="253">
        <f t="shared" si="292"/>
        <v>0</v>
      </c>
      <c r="BC214" s="226">
        <f t="shared" si="293"/>
        <v>0</v>
      </c>
      <c r="BD214" s="249" t="b">
        <f t="shared" si="294"/>
        <v>0</v>
      </c>
      <c r="BE214" s="249">
        <f t="shared" si="251"/>
        <v>0</v>
      </c>
      <c r="BF214" s="236">
        <f t="shared" si="252"/>
        <v>0</v>
      </c>
      <c r="BG214" s="80"/>
      <c r="BH214" s="80"/>
      <c r="BI214" s="80"/>
      <c r="BN214" s="82"/>
      <c r="BO214" s="82"/>
      <c r="BP214" s="82"/>
      <c r="BQ214" s="82"/>
      <c r="BR214" s="82"/>
      <c r="BS214" s="82"/>
      <c r="BU214" s="131"/>
      <c r="BV214" s="131"/>
    </row>
    <row r="215" spans="1:74" ht="12.75" customHeight="1">
      <c r="A215" s="56"/>
      <c r="B215" s="93"/>
      <c r="C215" s="40" t="str">
        <f t="shared" si="253"/>
        <v/>
      </c>
      <c r="D215" s="55" t="str">
        <f t="shared" si="297"/>
        <v/>
      </c>
      <c r="E215" s="102" t="str">
        <f t="shared" si="295"/>
        <v/>
      </c>
      <c r="F215" s="103" t="str">
        <f t="shared" si="262"/>
        <v/>
      </c>
      <c r="G215" s="102" t="str">
        <f t="shared" si="296"/>
        <v/>
      </c>
      <c r="H215" s="189" t="str">
        <f t="shared" si="263"/>
        <v/>
      </c>
      <c r="I215" s="190"/>
      <c r="J215" s="104"/>
      <c r="K215" s="104"/>
      <c r="L215" s="105" t="str">
        <f t="shared" si="254"/>
        <v/>
      </c>
      <c r="M215" s="104"/>
      <c r="N215" s="104"/>
      <c r="O215" s="107" t="str">
        <f t="shared" si="255"/>
        <v/>
      </c>
      <c r="P215" s="53"/>
      <c r="Q215" s="254"/>
      <c r="R215" s="238">
        <f t="shared" si="272"/>
        <v>0</v>
      </c>
      <c r="S215" s="44">
        <f t="shared" si="273"/>
        <v>0</v>
      </c>
      <c r="T215" s="44">
        <f t="shared" si="274"/>
        <v>1900</v>
      </c>
      <c r="U215" s="44">
        <f t="shared" si="275"/>
        <v>0</v>
      </c>
      <c r="V215" s="44">
        <f t="shared" si="276"/>
        <v>0</v>
      </c>
      <c r="W215" s="44">
        <f t="shared" si="256"/>
        <v>0</v>
      </c>
      <c r="X215" s="236">
        <f t="shared" si="277"/>
        <v>1</v>
      </c>
      <c r="Y215" s="236">
        <f t="shared" si="278"/>
        <v>0</v>
      </c>
      <c r="Z215" s="236">
        <f t="shared" si="279"/>
        <v>0</v>
      </c>
      <c r="AA215" s="236">
        <f t="shared" si="280"/>
        <v>0</v>
      </c>
      <c r="AB215" s="236">
        <f t="shared" si="281"/>
        <v>0</v>
      </c>
      <c r="AC215" s="251">
        <f>PMT(U215/R24*(AB215),1,-AQ214,AQ214)</f>
        <v>0</v>
      </c>
      <c r="AD215" s="251">
        <f t="shared" si="282"/>
        <v>0</v>
      </c>
      <c r="AE215" s="251">
        <f t="shared" si="283"/>
        <v>0</v>
      </c>
      <c r="AF215" s="251">
        <f t="shared" si="284"/>
        <v>0</v>
      </c>
      <c r="AG215" s="251">
        <f t="shared" si="285"/>
        <v>0</v>
      </c>
      <c r="AH215" s="252">
        <f t="shared" si="264"/>
        <v>0</v>
      </c>
      <c r="AI215" s="252">
        <f t="shared" si="265"/>
        <v>1</v>
      </c>
      <c r="AJ215" s="236">
        <f t="shared" si="266"/>
        <v>0</v>
      </c>
      <c r="AK215" s="249">
        <f t="shared" si="257"/>
        <v>0</v>
      </c>
      <c r="AL215" s="236">
        <f t="shared" si="286"/>
        <v>0</v>
      </c>
      <c r="AM215" s="249">
        <f t="shared" si="258"/>
        <v>0</v>
      </c>
      <c r="AN215" s="249">
        <f t="shared" si="267"/>
        <v>0</v>
      </c>
      <c r="AO215" s="249">
        <f t="shared" si="268"/>
        <v>0</v>
      </c>
      <c r="AP215" s="249">
        <f t="shared" si="269"/>
        <v>0</v>
      </c>
      <c r="AQ215" s="251">
        <f t="shared" si="270"/>
        <v>0</v>
      </c>
      <c r="AR215" s="243">
        <f t="shared" si="259"/>
        <v>0</v>
      </c>
      <c r="AS215" s="243">
        <f t="shared" si="250"/>
        <v>0</v>
      </c>
      <c r="AT215" s="249">
        <f t="shared" si="271"/>
        <v>0</v>
      </c>
      <c r="AU215" s="249">
        <f t="shared" si="260"/>
        <v>0</v>
      </c>
      <c r="AV215" s="44">
        <f t="shared" si="287"/>
        <v>1</v>
      </c>
      <c r="AW215" s="44">
        <f t="shared" si="288"/>
        <v>0</v>
      </c>
      <c r="AX215" s="249" t="e">
        <f t="shared" si="261"/>
        <v>#VALUE!</v>
      </c>
      <c r="AY215" s="249" t="e">
        <f t="shared" si="289"/>
        <v>#VALUE!</v>
      </c>
      <c r="AZ215" s="243" t="e">
        <f t="shared" si="290"/>
        <v>#VALUE!</v>
      </c>
      <c r="BA215" s="253">
        <f t="shared" si="291"/>
        <v>0</v>
      </c>
      <c r="BB215" s="253">
        <f t="shared" si="292"/>
        <v>0</v>
      </c>
      <c r="BC215" s="226">
        <f t="shared" si="293"/>
        <v>0</v>
      </c>
      <c r="BD215" s="249" t="b">
        <f t="shared" si="294"/>
        <v>0</v>
      </c>
      <c r="BE215" s="249">
        <f t="shared" si="251"/>
        <v>0</v>
      </c>
      <c r="BF215" s="236">
        <f t="shared" si="252"/>
        <v>0</v>
      </c>
      <c r="BG215" s="80"/>
      <c r="BH215" s="80"/>
      <c r="BI215" s="80"/>
      <c r="BN215" s="82"/>
      <c r="BO215" s="82"/>
      <c r="BP215" s="82"/>
      <c r="BQ215" s="82"/>
      <c r="BR215" s="82"/>
      <c r="BS215" s="82"/>
      <c r="BU215" s="131"/>
      <c r="BV215" s="131"/>
    </row>
    <row r="216" spans="1:74" ht="12.75" customHeight="1">
      <c r="A216" s="56"/>
      <c r="B216" s="93"/>
      <c r="C216" s="40" t="str">
        <f t="shared" si="253"/>
        <v/>
      </c>
      <c r="D216" s="55" t="str">
        <f t="shared" si="297"/>
        <v/>
      </c>
      <c r="E216" s="102" t="str">
        <f t="shared" si="295"/>
        <v/>
      </c>
      <c r="F216" s="103" t="str">
        <f t="shared" si="262"/>
        <v/>
      </c>
      <c r="G216" s="102" t="str">
        <f t="shared" si="296"/>
        <v/>
      </c>
      <c r="H216" s="189" t="str">
        <f t="shared" si="263"/>
        <v/>
      </c>
      <c r="I216" s="190"/>
      <c r="J216" s="104"/>
      <c r="K216" s="104"/>
      <c r="L216" s="105" t="str">
        <f t="shared" si="254"/>
        <v/>
      </c>
      <c r="M216" s="104"/>
      <c r="N216" s="104"/>
      <c r="O216" s="107" t="str">
        <f t="shared" si="255"/>
        <v/>
      </c>
      <c r="P216" s="53"/>
      <c r="Q216" s="254"/>
      <c r="R216" s="238">
        <f t="shared" si="272"/>
        <v>0</v>
      </c>
      <c r="S216" s="44">
        <f t="shared" si="273"/>
        <v>0</v>
      </c>
      <c r="T216" s="44">
        <f t="shared" si="274"/>
        <v>1900</v>
      </c>
      <c r="U216" s="44">
        <f t="shared" si="275"/>
        <v>0</v>
      </c>
      <c r="V216" s="44">
        <f t="shared" si="276"/>
        <v>0</v>
      </c>
      <c r="W216" s="44">
        <f t="shared" si="256"/>
        <v>0</v>
      </c>
      <c r="X216" s="236">
        <f t="shared" si="277"/>
        <v>1</v>
      </c>
      <c r="Y216" s="236">
        <f t="shared" si="278"/>
        <v>0</v>
      </c>
      <c r="Z216" s="236">
        <f t="shared" si="279"/>
        <v>0</v>
      </c>
      <c r="AA216" s="236">
        <f t="shared" si="280"/>
        <v>0</v>
      </c>
      <c r="AB216" s="236">
        <f t="shared" si="281"/>
        <v>0</v>
      </c>
      <c r="AC216" s="251">
        <f>PMT(U216/R24*(AB216),1,-AQ215,AQ215)</f>
        <v>0</v>
      </c>
      <c r="AD216" s="251">
        <f t="shared" si="282"/>
        <v>0</v>
      </c>
      <c r="AE216" s="251">
        <f t="shared" si="283"/>
        <v>0</v>
      </c>
      <c r="AF216" s="251">
        <f t="shared" si="284"/>
        <v>0</v>
      </c>
      <c r="AG216" s="251">
        <f t="shared" si="285"/>
        <v>0</v>
      </c>
      <c r="AH216" s="252">
        <f t="shared" si="264"/>
        <v>0</v>
      </c>
      <c r="AI216" s="252">
        <f t="shared" si="265"/>
        <v>1</v>
      </c>
      <c r="AJ216" s="236">
        <f t="shared" si="266"/>
        <v>0</v>
      </c>
      <c r="AK216" s="249">
        <f t="shared" si="257"/>
        <v>0</v>
      </c>
      <c r="AL216" s="236">
        <f t="shared" si="286"/>
        <v>0</v>
      </c>
      <c r="AM216" s="249">
        <f t="shared" si="258"/>
        <v>0</v>
      </c>
      <c r="AN216" s="249">
        <f t="shared" si="267"/>
        <v>0</v>
      </c>
      <c r="AO216" s="249">
        <f t="shared" si="268"/>
        <v>0</v>
      </c>
      <c r="AP216" s="249">
        <f t="shared" si="269"/>
        <v>0</v>
      </c>
      <c r="AQ216" s="251">
        <f t="shared" si="270"/>
        <v>0</v>
      </c>
      <c r="AR216" s="243">
        <f t="shared" si="259"/>
        <v>0</v>
      </c>
      <c r="AS216" s="243">
        <f t="shared" si="250"/>
        <v>0</v>
      </c>
      <c r="AT216" s="249">
        <f t="shared" si="271"/>
        <v>0</v>
      </c>
      <c r="AU216" s="249">
        <f t="shared" si="260"/>
        <v>0</v>
      </c>
      <c r="AV216" s="44">
        <f t="shared" si="287"/>
        <v>1</v>
      </c>
      <c r="AW216" s="44">
        <f t="shared" si="288"/>
        <v>0</v>
      </c>
      <c r="AX216" s="249" t="e">
        <f t="shared" si="261"/>
        <v>#VALUE!</v>
      </c>
      <c r="AY216" s="249" t="e">
        <f t="shared" si="289"/>
        <v>#VALUE!</v>
      </c>
      <c r="AZ216" s="243" t="e">
        <f t="shared" si="290"/>
        <v>#VALUE!</v>
      </c>
      <c r="BA216" s="253">
        <f t="shared" si="291"/>
        <v>0</v>
      </c>
      <c r="BB216" s="253">
        <f t="shared" si="292"/>
        <v>0</v>
      </c>
      <c r="BC216" s="226">
        <f t="shared" si="293"/>
        <v>0</v>
      </c>
      <c r="BD216" s="249" t="b">
        <f t="shared" si="294"/>
        <v>0</v>
      </c>
      <c r="BE216" s="249">
        <f t="shared" si="251"/>
        <v>0</v>
      </c>
      <c r="BF216" s="236">
        <f t="shared" si="252"/>
        <v>0</v>
      </c>
      <c r="BG216" s="80"/>
      <c r="BH216" s="80"/>
      <c r="BI216" s="80"/>
      <c r="BN216" s="82"/>
      <c r="BO216" s="82"/>
      <c r="BP216" s="82"/>
      <c r="BQ216" s="82"/>
      <c r="BR216" s="82"/>
      <c r="BS216" s="82"/>
      <c r="BU216" s="131"/>
      <c r="BV216" s="131"/>
    </row>
    <row r="217" spans="1:74" ht="12.75" customHeight="1">
      <c r="A217" s="56"/>
      <c r="B217" s="93"/>
      <c r="C217" s="40" t="str">
        <f t="shared" si="253"/>
        <v/>
      </c>
      <c r="D217" s="55" t="str">
        <f t="shared" si="297"/>
        <v/>
      </c>
      <c r="E217" s="102" t="str">
        <f t="shared" si="295"/>
        <v/>
      </c>
      <c r="F217" s="103" t="str">
        <f t="shared" si="262"/>
        <v/>
      </c>
      <c r="G217" s="102" t="str">
        <f t="shared" si="296"/>
        <v/>
      </c>
      <c r="H217" s="189" t="str">
        <f t="shared" si="263"/>
        <v/>
      </c>
      <c r="I217" s="190"/>
      <c r="J217" s="104"/>
      <c r="K217" s="104"/>
      <c r="L217" s="105" t="str">
        <f t="shared" si="254"/>
        <v/>
      </c>
      <c r="M217" s="104"/>
      <c r="N217" s="104"/>
      <c r="O217" s="107" t="str">
        <f t="shared" si="255"/>
        <v/>
      </c>
      <c r="P217" s="53"/>
      <c r="Q217" s="254"/>
      <c r="R217" s="238">
        <f t="shared" si="272"/>
        <v>0</v>
      </c>
      <c r="S217" s="44">
        <f t="shared" si="273"/>
        <v>0</v>
      </c>
      <c r="T217" s="44">
        <f t="shared" si="274"/>
        <v>1900</v>
      </c>
      <c r="U217" s="44">
        <f t="shared" si="275"/>
        <v>0</v>
      </c>
      <c r="V217" s="44">
        <f t="shared" si="276"/>
        <v>0</v>
      </c>
      <c r="W217" s="44">
        <f t="shared" si="256"/>
        <v>0</v>
      </c>
      <c r="X217" s="236">
        <f t="shared" si="277"/>
        <v>1</v>
      </c>
      <c r="Y217" s="236">
        <f t="shared" si="278"/>
        <v>0</v>
      </c>
      <c r="Z217" s="236">
        <f t="shared" si="279"/>
        <v>0</v>
      </c>
      <c r="AA217" s="236">
        <f t="shared" si="280"/>
        <v>0</v>
      </c>
      <c r="AB217" s="236">
        <f t="shared" si="281"/>
        <v>0</v>
      </c>
      <c r="AC217" s="251">
        <f>PMT(U217/R24*(AB217),1,-AQ216,AQ216)</f>
        <v>0</v>
      </c>
      <c r="AD217" s="251">
        <f t="shared" si="282"/>
        <v>0</v>
      </c>
      <c r="AE217" s="251">
        <f t="shared" si="283"/>
        <v>0</v>
      </c>
      <c r="AF217" s="251">
        <f t="shared" si="284"/>
        <v>0</v>
      </c>
      <c r="AG217" s="251">
        <f t="shared" si="285"/>
        <v>0</v>
      </c>
      <c r="AH217" s="252">
        <f t="shared" si="264"/>
        <v>0</v>
      </c>
      <c r="AI217" s="252">
        <f t="shared" si="265"/>
        <v>1</v>
      </c>
      <c r="AJ217" s="236">
        <f t="shared" si="266"/>
        <v>0</v>
      </c>
      <c r="AK217" s="249">
        <f t="shared" si="257"/>
        <v>0</v>
      </c>
      <c r="AL217" s="236">
        <f t="shared" si="286"/>
        <v>0</v>
      </c>
      <c r="AM217" s="249">
        <f t="shared" si="258"/>
        <v>0</v>
      </c>
      <c r="AN217" s="249">
        <f t="shared" si="267"/>
        <v>0</v>
      </c>
      <c r="AO217" s="249">
        <f t="shared" si="268"/>
        <v>0</v>
      </c>
      <c r="AP217" s="249">
        <f t="shared" si="269"/>
        <v>0</v>
      </c>
      <c r="AQ217" s="251">
        <f t="shared" si="270"/>
        <v>0</v>
      </c>
      <c r="AR217" s="243">
        <f t="shared" si="259"/>
        <v>0</v>
      </c>
      <c r="AS217" s="243">
        <f t="shared" si="250"/>
        <v>0</v>
      </c>
      <c r="AT217" s="249">
        <f t="shared" si="271"/>
        <v>0</v>
      </c>
      <c r="AU217" s="249">
        <f t="shared" si="260"/>
        <v>0</v>
      </c>
      <c r="AV217" s="44">
        <f t="shared" si="287"/>
        <v>1</v>
      </c>
      <c r="AW217" s="44">
        <f t="shared" si="288"/>
        <v>0</v>
      </c>
      <c r="AX217" s="249" t="e">
        <f t="shared" si="261"/>
        <v>#VALUE!</v>
      </c>
      <c r="AY217" s="249" t="e">
        <f t="shared" si="289"/>
        <v>#VALUE!</v>
      </c>
      <c r="AZ217" s="243" t="e">
        <f t="shared" si="290"/>
        <v>#VALUE!</v>
      </c>
      <c r="BA217" s="253">
        <f t="shared" si="291"/>
        <v>0</v>
      </c>
      <c r="BB217" s="253">
        <f t="shared" si="292"/>
        <v>0</v>
      </c>
      <c r="BC217" s="226">
        <f t="shared" si="293"/>
        <v>0</v>
      </c>
      <c r="BD217" s="249" t="b">
        <f t="shared" si="294"/>
        <v>0</v>
      </c>
      <c r="BE217" s="249">
        <f t="shared" si="251"/>
        <v>0</v>
      </c>
      <c r="BF217" s="236">
        <f t="shared" si="252"/>
        <v>0</v>
      </c>
      <c r="BG217" s="80"/>
      <c r="BH217" s="80"/>
      <c r="BI217" s="80"/>
      <c r="BN217" s="82"/>
      <c r="BO217" s="82"/>
      <c r="BP217" s="82"/>
      <c r="BQ217" s="82"/>
      <c r="BR217" s="82"/>
      <c r="BS217" s="82"/>
      <c r="BU217" s="131"/>
      <c r="BV217" s="131"/>
    </row>
    <row r="218" spans="1:74" ht="12.75" customHeight="1">
      <c r="A218" s="56"/>
      <c r="B218" s="93"/>
      <c r="C218" s="40" t="str">
        <f t="shared" si="253"/>
        <v/>
      </c>
      <c r="D218" s="55" t="str">
        <f t="shared" si="297"/>
        <v/>
      </c>
      <c r="E218" s="102" t="str">
        <f t="shared" si="295"/>
        <v/>
      </c>
      <c r="F218" s="103" t="str">
        <f t="shared" si="262"/>
        <v/>
      </c>
      <c r="G218" s="102" t="str">
        <f t="shared" si="296"/>
        <v/>
      </c>
      <c r="H218" s="189" t="str">
        <f t="shared" si="263"/>
        <v/>
      </c>
      <c r="I218" s="190"/>
      <c r="J218" s="104"/>
      <c r="K218" s="104"/>
      <c r="L218" s="105" t="str">
        <f t="shared" si="254"/>
        <v/>
      </c>
      <c r="M218" s="104"/>
      <c r="N218" s="104"/>
      <c r="O218" s="107" t="str">
        <f t="shared" si="255"/>
        <v/>
      </c>
      <c r="P218" s="53"/>
      <c r="Q218" s="254"/>
      <c r="R218" s="238">
        <f t="shared" si="272"/>
        <v>0</v>
      </c>
      <c r="S218" s="44">
        <f t="shared" si="273"/>
        <v>0</v>
      </c>
      <c r="T218" s="44">
        <f t="shared" si="274"/>
        <v>1900</v>
      </c>
      <c r="U218" s="44">
        <f t="shared" si="275"/>
        <v>0</v>
      </c>
      <c r="V218" s="44">
        <f t="shared" si="276"/>
        <v>0</v>
      </c>
      <c r="W218" s="44">
        <f t="shared" si="256"/>
        <v>0</v>
      </c>
      <c r="X218" s="236">
        <f t="shared" si="277"/>
        <v>1</v>
      </c>
      <c r="Y218" s="236">
        <f t="shared" si="278"/>
        <v>0</v>
      </c>
      <c r="Z218" s="236">
        <f t="shared" si="279"/>
        <v>0</v>
      </c>
      <c r="AA218" s="236">
        <f t="shared" si="280"/>
        <v>0</v>
      </c>
      <c r="AB218" s="236">
        <f t="shared" si="281"/>
        <v>0</v>
      </c>
      <c r="AC218" s="251">
        <f>PMT(U218/R24*(AB218),1,-AQ217,AQ217)</f>
        <v>0</v>
      </c>
      <c r="AD218" s="251">
        <f t="shared" si="282"/>
        <v>0</v>
      </c>
      <c r="AE218" s="251">
        <f t="shared" si="283"/>
        <v>0</v>
      </c>
      <c r="AF218" s="251">
        <f t="shared" si="284"/>
        <v>0</v>
      </c>
      <c r="AG218" s="251">
        <f t="shared" si="285"/>
        <v>0</v>
      </c>
      <c r="AH218" s="252">
        <f t="shared" si="264"/>
        <v>0</v>
      </c>
      <c r="AI218" s="252">
        <f t="shared" si="265"/>
        <v>1</v>
      </c>
      <c r="AJ218" s="236">
        <f t="shared" si="266"/>
        <v>0</v>
      </c>
      <c r="AK218" s="249">
        <f t="shared" si="257"/>
        <v>0</v>
      </c>
      <c r="AL218" s="236">
        <f t="shared" si="286"/>
        <v>0</v>
      </c>
      <c r="AM218" s="249">
        <f t="shared" si="258"/>
        <v>0</v>
      </c>
      <c r="AN218" s="249">
        <f t="shared" si="267"/>
        <v>0</v>
      </c>
      <c r="AO218" s="249">
        <f t="shared" si="268"/>
        <v>0</v>
      </c>
      <c r="AP218" s="249">
        <f t="shared" si="269"/>
        <v>0</v>
      </c>
      <c r="AQ218" s="251">
        <f t="shared" si="270"/>
        <v>0</v>
      </c>
      <c r="AR218" s="243">
        <f t="shared" si="259"/>
        <v>0</v>
      </c>
      <c r="AS218" s="243">
        <f t="shared" ref="AS218:AS281" si="298">IF(BD218,AR218,0)</f>
        <v>0</v>
      </c>
      <c r="AT218" s="249">
        <f t="shared" si="271"/>
        <v>0</v>
      </c>
      <c r="AU218" s="249">
        <f t="shared" si="260"/>
        <v>0</v>
      </c>
      <c r="AV218" s="44">
        <f t="shared" si="287"/>
        <v>1</v>
      </c>
      <c r="AW218" s="44">
        <f t="shared" si="288"/>
        <v>0</v>
      </c>
      <c r="AX218" s="249" t="e">
        <f t="shared" si="261"/>
        <v>#VALUE!</v>
      </c>
      <c r="AY218" s="249" t="e">
        <f t="shared" si="289"/>
        <v>#VALUE!</v>
      </c>
      <c r="AZ218" s="243" t="e">
        <f t="shared" si="290"/>
        <v>#VALUE!</v>
      </c>
      <c r="BA218" s="253">
        <f t="shared" si="291"/>
        <v>0</v>
      </c>
      <c r="BB218" s="253">
        <f t="shared" si="292"/>
        <v>0</v>
      </c>
      <c r="BC218" s="226">
        <f t="shared" si="293"/>
        <v>0</v>
      </c>
      <c r="BD218" s="249" t="b">
        <f t="shared" si="294"/>
        <v>0</v>
      </c>
      <c r="BE218" s="249">
        <f t="shared" ref="BE218:BE281" si="299">IF(BD218,AQ218,0)</f>
        <v>0</v>
      </c>
      <c r="BF218" s="236">
        <f t="shared" ref="BF218:BF281" si="300">IF(BD218,A218,0)</f>
        <v>0</v>
      </c>
      <c r="BG218" s="80"/>
      <c r="BH218" s="80"/>
      <c r="BI218" s="80"/>
      <c r="BN218" s="82"/>
      <c r="BO218" s="82"/>
      <c r="BP218" s="82"/>
      <c r="BQ218" s="82"/>
      <c r="BR218" s="82"/>
      <c r="BS218" s="82"/>
      <c r="BU218" s="131"/>
      <c r="BV218" s="131"/>
    </row>
    <row r="219" spans="1:74" ht="12.75" customHeight="1">
      <c r="A219" s="56"/>
      <c r="B219" s="93"/>
      <c r="C219" s="40" t="str">
        <f t="shared" ref="C219:C282" si="301">IF(R219=0,"",Y219)</f>
        <v/>
      </c>
      <c r="D219" s="55" t="str">
        <f t="shared" si="297"/>
        <v/>
      </c>
      <c r="E219" s="102" t="str">
        <f t="shared" si="295"/>
        <v/>
      </c>
      <c r="F219" s="103" t="str">
        <f t="shared" si="262"/>
        <v/>
      </c>
      <c r="G219" s="102" t="str">
        <f t="shared" si="296"/>
        <v/>
      </c>
      <c r="H219" s="189" t="str">
        <f t="shared" si="263"/>
        <v/>
      </c>
      <c r="I219" s="190"/>
      <c r="J219" s="104"/>
      <c r="K219" s="104"/>
      <c r="L219" s="105" t="str">
        <f t="shared" ref="L219:L282" si="302">IF(AR219*R219=0,"",AR219)</f>
        <v/>
      </c>
      <c r="M219" s="104"/>
      <c r="N219" s="104"/>
      <c r="O219" s="107" t="str">
        <f t="shared" ref="O219:O282" si="303">IF(AT219*R219=0,"",AT219)</f>
        <v/>
      </c>
      <c r="P219" s="53"/>
      <c r="Q219" s="254"/>
      <c r="R219" s="238">
        <f t="shared" si="272"/>
        <v>0</v>
      </c>
      <c r="S219" s="44">
        <f t="shared" si="273"/>
        <v>0</v>
      </c>
      <c r="T219" s="44">
        <f t="shared" si="274"/>
        <v>1900</v>
      </c>
      <c r="U219" s="44">
        <f t="shared" si="275"/>
        <v>0</v>
      </c>
      <c r="V219" s="44">
        <f t="shared" si="276"/>
        <v>0</v>
      </c>
      <c r="W219" s="44">
        <f t="shared" ref="W219:W282" si="304">IF(B219&lt;&gt;0,V219,0)</f>
        <v>0</v>
      </c>
      <c r="X219" s="236">
        <f t="shared" si="277"/>
        <v>1</v>
      </c>
      <c r="Y219" s="236">
        <f t="shared" si="278"/>
        <v>0</v>
      </c>
      <c r="Z219" s="236">
        <f t="shared" si="279"/>
        <v>0</v>
      </c>
      <c r="AA219" s="236">
        <f t="shared" si="280"/>
        <v>0</v>
      </c>
      <c r="AB219" s="236">
        <f t="shared" si="281"/>
        <v>0</v>
      </c>
      <c r="AC219" s="251">
        <f>PMT(U219/R24*(AB219),1,-AQ218,AQ218)</f>
        <v>0</v>
      </c>
      <c r="AD219" s="251">
        <f t="shared" si="282"/>
        <v>0</v>
      </c>
      <c r="AE219" s="251">
        <f t="shared" si="283"/>
        <v>0</v>
      </c>
      <c r="AF219" s="251">
        <f t="shared" si="284"/>
        <v>0</v>
      </c>
      <c r="AG219" s="251">
        <f t="shared" si="285"/>
        <v>0</v>
      </c>
      <c r="AH219" s="252">
        <f t="shared" si="264"/>
        <v>0</v>
      </c>
      <c r="AI219" s="252">
        <f t="shared" si="265"/>
        <v>1</v>
      </c>
      <c r="AJ219" s="236">
        <f t="shared" si="266"/>
        <v>0</v>
      </c>
      <c r="AK219" s="249">
        <f t="shared" ref="AK219:AK282" si="305">SUM((B219-J219)*-AJ219)</f>
        <v>0</v>
      </c>
      <c r="AL219" s="236">
        <f t="shared" si="286"/>
        <v>0</v>
      </c>
      <c r="AM219" s="249">
        <f t="shared" ref="AM219:AM282" si="306">SUM((B219-J219-N219)*-AL219)</f>
        <v>0</v>
      </c>
      <c r="AN219" s="249">
        <f t="shared" si="267"/>
        <v>0</v>
      </c>
      <c r="AO219" s="249">
        <f t="shared" si="268"/>
        <v>0</v>
      </c>
      <c r="AP219" s="249">
        <f t="shared" si="269"/>
        <v>0</v>
      </c>
      <c r="AQ219" s="251">
        <f t="shared" si="270"/>
        <v>0</v>
      </c>
      <c r="AR219" s="243">
        <f t="shared" ref="AR219:AR282" si="307">IF(A219="",0,AR218+J219-K219)</f>
        <v>0</v>
      </c>
      <c r="AS219" s="243">
        <f t="shared" si="298"/>
        <v>0</v>
      </c>
      <c r="AT219" s="249">
        <f t="shared" si="271"/>
        <v>0</v>
      </c>
      <c r="AU219" s="249">
        <f t="shared" ref="AU219:AU282" si="308">IF(BD219,AT219,0)</f>
        <v>0</v>
      </c>
      <c r="AV219" s="44">
        <f t="shared" si="287"/>
        <v>1</v>
      </c>
      <c r="AW219" s="44">
        <f t="shared" si="288"/>
        <v>0</v>
      </c>
      <c r="AX219" s="249" t="e">
        <f t="shared" ref="AX219:AX282" si="309">SUM((AX218+AF219)*AV219)+(AF219*AW219)</f>
        <v>#VALUE!</v>
      </c>
      <c r="AY219" s="249" t="e">
        <f t="shared" si="289"/>
        <v>#VALUE!</v>
      </c>
      <c r="AZ219" s="243" t="e">
        <f t="shared" si="290"/>
        <v>#VALUE!</v>
      </c>
      <c r="BA219" s="253">
        <f t="shared" si="291"/>
        <v>0</v>
      </c>
      <c r="BB219" s="253">
        <f t="shared" si="292"/>
        <v>0</v>
      </c>
      <c r="BC219" s="226">
        <f t="shared" si="293"/>
        <v>0</v>
      </c>
      <c r="BD219" s="249" t="b">
        <f t="shared" si="294"/>
        <v>0</v>
      </c>
      <c r="BE219" s="249">
        <f t="shared" si="299"/>
        <v>0</v>
      </c>
      <c r="BF219" s="236">
        <f t="shared" si="300"/>
        <v>0</v>
      </c>
      <c r="BG219" s="80"/>
      <c r="BH219" s="80"/>
      <c r="BI219" s="80"/>
      <c r="BN219" s="82"/>
      <c r="BO219" s="82"/>
      <c r="BP219" s="82"/>
      <c r="BQ219" s="82"/>
      <c r="BR219" s="82"/>
      <c r="BS219" s="82"/>
      <c r="BU219" s="131"/>
      <c r="BV219" s="131"/>
    </row>
    <row r="220" spans="1:74" ht="12.75" customHeight="1">
      <c r="A220" s="56"/>
      <c r="B220" s="93"/>
      <c r="C220" s="40" t="str">
        <f t="shared" si="301"/>
        <v/>
      </c>
      <c r="D220" s="55" t="str">
        <f t="shared" si="297"/>
        <v/>
      </c>
      <c r="E220" s="102" t="str">
        <f t="shared" si="295"/>
        <v/>
      </c>
      <c r="F220" s="103" t="str">
        <f t="shared" ref="F220:F283" si="310">IF(BA220+BB220=0,"",(BA220+BB220))</f>
        <v/>
      </c>
      <c r="G220" s="102" t="str">
        <f t="shared" si="296"/>
        <v/>
      </c>
      <c r="H220" s="189" t="str">
        <f t="shared" ref="H220:H283" si="311">IF((W220*R220)+(AH220*R220)=0,"",AQ220)</f>
        <v/>
      </c>
      <c r="I220" s="190"/>
      <c r="J220" s="104"/>
      <c r="K220" s="104"/>
      <c r="L220" s="105" t="str">
        <f t="shared" si="302"/>
        <v/>
      </c>
      <c r="M220" s="104"/>
      <c r="N220" s="104"/>
      <c r="O220" s="107" t="str">
        <f t="shared" si="303"/>
        <v/>
      </c>
      <c r="P220" s="53"/>
      <c r="Q220" s="254"/>
      <c r="R220" s="238">
        <f t="shared" si="272"/>
        <v>0</v>
      </c>
      <c r="S220" s="44">
        <f t="shared" si="273"/>
        <v>0</v>
      </c>
      <c r="T220" s="44">
        <f t="shared" si="274"/>
        <v>1900</v>
      </c>
      <c r="U220" s="44">
        <f t="shared" si="275"/>
        <v>0</v>
      </c>
      <c r="V220" s="44">
        <f t="shared" si="276"/>
        <v>0</v>
      </c>
      <c r="W220" s="44">
        <f t="shared" si="304"/>
        <v>0</v>
      </c>
      <c r="X220" s="236">
        <f t="shared" si="277"/>
        <v>1</v>
      </c>
      <c r="Y220" s="236">
        <f t="shared" si="278"/>
        <v>0</v>
      </c>
      <c r="Z220" s="236">
        <f t="shared" si="279"/>
        <v>0</v>
      </c>
      <c r="AA220" s="236">
        <f t="shared" si="280"/>
        <v>0</v>
      </c>
      <c r="AB220" s="236">
        <f t="shared" si="281"/>
        <v>0</v>
      </c>
      <c r="AC220" s="251">
        <f>PMT(U220/R24*(AB220),1,-AQ219,AQ219)</f>
        <v>0</v>
      </c>
      <c r="AD220" s="251">
        <f t="shared" si="282"/>
        <v>0</v>
      </c>
      <c r="AE220" s="251">
        <f t="shared" si="283"/>
        <v>0</v>
      </c>
      <c r="AF220" s="251">
        <f t="shared" si="284"/>
        <v>0</v>
      </c>
      <c r="AG220" s="251">
        <f t="shared" si="285"/>
        <v>0</v>
      </c>
      <c r="AH220" s="252">
        <f t="shared" si="264"/>
        <v>0</v>
      </c>
      <c r="AI220" s="252">
        <f t="shared" si="265"/>
        <v>1</v>
      </c>
      <c r="AJ220" s="236">
        <f t="shared" si="266"/>
        <v>0</v>
      </c>
      <c r="AK220" s="249">
        <f t="shared" si="305"/>
        <v>0</v>
      </c>
      <c r="AL220" s="236">
        <f t="shared" si="286"/>
        <v>0</v>
      </c>
      <c r="AM220" s="249">
        <f t="shared" si="306"/>
        <v>0</v>
      </c>
      <c r="AN220" s="249">
        <f t="shared" si="267"/>
        <v>0</v>
      </c>
      <c r="AO220" s="249">
        <f t="shared" si="268"/>
        <v>0</v>
      </c>
      <c r="AP220" s="249">
        <f t="shared" si="269"/>
        <v>0</v>
      </c>
      <c r="AQ220" s="251">
        <f t="shared" si="270"/>
        <v>0</v>
      </c>
      <c r="AR220" s="243">
        <f t="shared" si="307"/>
        <v>0</v>
      </c>
      <c r="AS220" s="243">
        <f t="shared" si="298"/>
        <v>0</v>
      </c>
      <c r="AT220" s="249">
        <f t="shared" si="271"/>
        <v>0</v>
      </c>
      <c r="AU220" s="249">
        <f t="shared" si="308"/>
        <v>0</v>
      </c>
      <c r="AV220" s="44">
        <f t="shared" si="287"/>
        <v>1</v>
      </c>
      <c r="AW220" s="44">
        <f t="shared" si="288"/>
        <v>0</v>
      </c>
      <c r="AX220" s="249" t="e">
        <f t="shared" si="309"/>
        <v>#VALUE!</v>
      </c>
      <c r="AY220" s="249" t="e">
        <f t="shared" si="289"/>
        <v>#VALUE!</v>
      </c>
      <c r="AZ220" s="243" t="e">
        <f t="shared" si="290"/>
        <v>#VALUE!</v>
      </c>
      <c r="BA220" s="253">
        <f t="shared" si="291"/>
        <v>0</v>
      </c>
      <c r="BB220" s="253">
        <f t="shared" si="292"/>
        <v>0</v>
      </c>
      <c r="BC220" s="226">
        <f t="shared" si="293"/>
        <v>0</v>
      </c>
      <c r="BD220" s="249" t="b">
        <f t="shared" si="294"/>
        <v>0</v>
      </c>
      <c r="BE220" s="249">
        <f t="shared" si="299"/>
        <v>0</v>
      </c>
      <c r="BF220" s="236">
        <f t="shared" si="300"/>
        <v>0</v>
      </c>
      <c r="BG220" s="80"/>
      <c r="BH220" s="80"/>
      <c r="BI220" s="80"/>
      <c r="BN220" s="82"/>
      <c r="BO220" s="82"/>
      <c r="BP220" s="82"/>
      <c r="BQ220" s="82"/>
      <c r="BR220" s="82"/>
      <c r="BS220" s="82"/>
      <c r="BU220" s="131"/>
      <c r="BV220" s="131"/>
    </row>
    <row r="221" spans="1:74" ht="12.75" customHeight="1">
      <c r="A221" s="56"/>
      <c r="B221" s="93"/>
      <c r="C221" s="40" t="str">
        <f t="shared" si="301"/>
        <v/>
      </c>
      <c r="D221" s="55" t="str">
        <f t="shared" si="297"/>
        <v/>
      </c>
      <c r="E221" s="102" t="str">
        <f t="shared" si="295"/>
        <v/>
      </c>
      <c r="F221" s="103" t="str">
        <f t="shared" si="310"/>
        <v/>
      </c>
      <c r="G221" s="102" t="str">
        <f t="shared" si="296"/>
        <v/>
      </c>
      <c r="H221" s="189" t="str">
        <f t="shared" si="311"/>
        <v/>
      </c>
      <c r="I221" s="190"/>
      <c r="J221" s="104"/>
      <c r="K221" s="104"/>
      <c r="L221" s="105" t="str">
        <f t="shared" si="302"/>
        <v/>
      </c>
      <c r="M221" s="104"/>
      <c r="N221" s="104"/>
      <c r="O221" s="107" t="str">
        <f t="shared" si="303"/>
        <v/>
      </c>
      <c r="P221" s="53"/>
      <c r="Q221" s="254"/>
      <c r="R221" s="238">
        <f t="shared" si="272"/>
        <v>0</v>
      </c>
      <c r="S221" s="44">
        <f t="shared" si="273"/>
        <v>0</v>
      </c>
      <c r="T221" s="44">
        <f t="shared" si="274"/>
        <v>1900</v>
      </c>
      <c r="U221" s="44">
        <f t="shared" si="275"/>
        <v>0</v>
      </c>
      <c r="V221" s="44">
        <f t="shared" si="276"/>
        <v>0</v>
      </c>
      <c r="W221" s="44">
        <f t="shared" si="304"/>
        <v>0</v>
      </c>
      <c r="X221" s="236">
        <f t="shared" si="277"/>
        <v>1</v>
      </c>
      <c r="Y221" s="236">
        <f t="shared" si="278"/>
        <v>0</v>
      </c>
      <c r="Z221" s="236">
        <f t="shared" si="279"/>
        <v>0</v>
      </c>
      <c r="AA221" s="236">
        <f t="shared" si="280"/>
        <v>0</v>
      </c>
      <c r="AB221" s="236">
        <f t="shared" si="281"/>
        <v>0</v>
      </c>
      <c r="AC221" s="251">
        <f>PMT(U221/R24*(AB221),1,-AQ220,AQ220)</f>
        <v>0</v>
      </c>
      <c r="AD221" s="251">
        <f t="shared" si="282"/>
        <v>0</v>
      </c>
      <c r="AE221" s="251">
        <f t="shared" si="283"/>
        <v>0</v>
      </c>
      <c r="AF221" s="251">
        <f t="shared" si="284"/>
        <v>0</v>
      </c>
      <c r="AG221" s="251">
        <f t="shared" si="285"/>
        <v>0</v>
      </c>
      <c r="AH221" s="252">
        <f t="shared" si="264"/>
        <v>0</v>
      </c>
      <c r="AI221" s="252">
        <f t="shared" si="265"/>
        <v>1</v>
      </c>
      <c r="AJ221" s="236">
        <f t="shared" si="266"/>
        <v>0</v>
      </c>
      <c r="AK221" s="249">
        <f t="shared" si="305"/>
        <v>0</v>
      </c>
      <c r="AL221" s="236">
        <f t="shared" si="286"/>
        <v>0</v>
      </c>
      <c r="AM221" s="249">
        <f t="shared" si="306"/>
        <v>0</v>
      </c>
      <c r="AN221" s="249">
        <f t="shared" si="267"/>
        <v>0</v>
      </c>
      <c r="AO221" s="249">
        <f t="shared" si="268"/>
        <v>0</v>
      </c>
      <c r="AP221" s="249">
        <f t="shared" si="269"/>
        <v>0</v>
      </c>
      <c r="AQ221" s="251">
        <f t="shared" si="270"/>
        <v>0</v>
      </c>
      <c r="AR221" s="243">
        <f t="shared" si="307"/>
        <v>0</v>
      </c>
      <c r="AS221" s="243">
        <f t="shared" si="298"/>
        <v>0</v>
      </c>
      <c r="AT221" s="249">
        <f t="shared" si="271"/>
        <v>0</v>
      </c>
      <c r="AU221" s="249">
        <f t="shared" si="308"/>
        <v>0</v>
      </c>
      <c r="AV221" s="44">
        <f t="shared" si="287"/>
        <v>1</v>
      </c>
      <c r="AW221" s="44">
        <f t="shared" si="288"/>
        <v>0</v>
      </c>
      <c r="AX221" s="249" t="e">
        <f t="shared" si="309"/>
        <v>#VALUE!</v>
      </c>
      <c r="AY221" s="249" t="e">
        <f t="shared" si="289"/>
        <v>#VALUE!</v>
      </c>
      <c r="AZ221" s="243" t="e">
        <f t="shared" si="290"/>
        <v>#VALUE!</v>
      </c>
      <c r="BA221" s="253">
        <f t="shared" si="291"/>
        <v>0</v>
      </c>
      <c r="BB221" s="253">
        <f t="shared" si="292"/>
        <v>0</v>
      </c>
      <c r="BC221" s="226">
        <f t="shared" si="293"/>
        <v>0</v>
      </c>
      <c r="BD221" s="249" t="b">
        <f t="shared" si="294"/>
        <v>0</v>
      </c>
      <c r="BE221" s="249">
        <f t="shared" si="299"/>
        <v>0</v>
      </c>
      <c r="BF221" s="236">
        <f t="shared" si="300"/>
        <v>0</v>
      </c>
      <c r="BG221" s="80"/>
      <c r="BH221" s="80"/>
      <c r="BI221" s="80"/>
      <c r="BN221" s="82"/>
      <c r="BO221" s="82"/>
      <c r="BP221" s="82"/>
      <c r="BQ221" s="82"/>
      <c r="BR221" s="82"/>
      <c r="BS221" s="82"/>
      <c r="BU221" s="131"/>
      <c r="BV221" s="131"/>
    </row>
    <row r="222" spans="1:74" ht="12.75" customHeight="1">
      <c r="A222" s="56"/>
      <c r="B222" s="93"/>
      <c r="C222" s="40" t="str">
        <f t="shared" si="301"/>
        <v/>
      </c>
      <c r="D222" s="55" t="str">
        <f t="shared" si="297"/>
        <v/>
      </c>
      <c r="E222" s="102" t="str">
        <f t="shared" si="295"/>
        <v/>
      </c>
      <c r="F222" s="103" t="str">
        <f t="shared" si="310"/>
        <v/>
      </c>
      <c r="G222" s="102" t="str">
        <f t="shared" si="296"/>
        <v/>
      </c>
      <c r="H222" s="189" t="str">
        <f t="shared" si="311"/>
        <v/>
      </c>
      <c r="I222" s="190"/>
      <c r="J222" s="104"/>
      <c r="K222" s="104"/>
      <c r="L222" s="105" t="str">
        <f t="shared" si="302"/>
        <v/>
      </c>
      <c r="M222" s="104"/>
      <c r="N222" s="104"/>
      <c r="O222" s="107" t="str">
        <f t="shared" si="303"/>
        <v/>
      </c>
      <c r="P222" s="53"/>
      <c r="Q222" s="254"/>
      <c r="R222" s="238">
        <f t="shared" si="272"/>
        <v>0</v>
      </c>
      <c r="S222" s="44">
        <f t="shared" si="273"/>
        <v>0</v>
      </c>
      <c r="T222" s="44">
        <f t="shared" si="274"/>
        <v>1900</v>
      </c>
      <c r="U222" s="44">
        <f t="shared" si="275"/>
        <v>0</v>
      </c>
      <c r="V222" s="44">
        <f t="shared" si="276"/>
        <v>0</v>
      </c>
      <c r="W222" s="44">
        <f t="shared" si="304"/>
        <v>0</v>
      </c>
      <c r="X222" s="236">
        <f t="shared" si="277"/>
        <v>1</v>
      </c>
      <c r="Y222" s="236">
        <f t="shared" si="278"/>
        <v>0</v>
      </c>
      <c r="Z222" s="236">
        <f t="shared" si="279"/>
        <v>0</v>
      </c>
      <c r="AA222" s="236">
        <f t="shared" si="280"/>
        <v>0</v>
      </c>
      <c r="AB222" s="236">
        <f t="shared" si="281"/>
        <v>0</v>
      </c>
      <c r="AC222" s="251">
        <f>PMT(U222/R24*(AB222),1,-AQ221,AQ221)</f>
        <v>0</v>
      </c>
      <c r="AD222" s="251">
        <f t="shared" si="282"/>
        <v>0</v>
      </c>
      <c r="AE222" s="251">
        <f t="shared" si="283"/>
        <v>0</v>
      </c>
      <c r="AF222" s="251">
        <f t="shared" si="284"/>
        <v>0</v>
      </c>
      <c r="AG222" s="251">
        <f t="shared" si="285"/>
        <v>0</v>
      </c>
      <c r="AH222" s="252">
        <f t="shared" si="264"/>
        <v>0</v>
      </c>
      <c r="AI222" s="252">
        <f t="shared" si="265"/>
        <v>1</v>
      </c>
      <c r="AJ222" s="236">
        <f t="shared" si="266"/>
        <v>0</v>
      </c>
      <c r="AK222" s="249">
        <f t="shared" si="305"/>
        <v>0</v>
      </c>
      <c r="AL222" s="236">
        <f t="shared" si="286"/>
        <v>0</v>
      </c>
      <c r="AM222" s="249">
        <f t="shared" si="306"/>
        <v>0</v>
      </c>
      <c r="AN222" s="249">
        <f t="shared" si="267"/>
        <v>0</v>
      </c>
      <c r="AO222" s="249">
        <f t="shared" si="268"/>
        <v>0</v>
      </c>
      <c r="AP222" s="249">
        <f t="shared" si="269"/>
        <v>0</v>
      </c>
      <c r="AQ222" s="251">
        <f t="shared" si="270"/>
        <v>0</v>
      </c>
      <c r="AR222" s="243">
        <f t="shared" si="307"/>
        <v>0</v>
      </c>
      <c r="AS222" s="243">
        <f t="shared" si="298"/>
        <v>0</v>
      </c>
      <c r="AT222" s="249">
        <f t="shared" si="271"/>
        <v>0</v>
      </c>
      <c r="AU222" s="249">
        <f t="shared" si="308"/>
        <v>0</v>
      </c>
      <c r="AV222" s="44">
        <f t="shared" si="287"/>
        <v>1</v>
      </c>
      <c r="AW222" s="44">
        <f t="shared" si="288"/>
        <v>0</v>
      </c>
      <c r="AX222" s="249" t="e">
        <f t="shared" si="309"/>
        <v>#VALUE!</v>
      </c>
      <c r="AY222" s="249" t="e">
        <f t="shared" si="289"/>
        <v>#VALUE!</v>
      </c>
      <c r="AZ222" s="243" t="e">
        <f t="shared" si="290"/>
        <v>#VALUE!</v>
      </c>
      <c r="BA222" s="253">
        <f t="shared" si="291"/>
        <v>0</v>
      </c>
      <c r="BB222" s="253">
        <f t="shared" si="292"/>
        <v>0</v>
      </c>
      <c r="BC222" s="226">
        <f t="shared" si="293"/>
        <v>0</v>
      </c>
      <c r="BD222" s="249" t="b">
        <f t="shared" si="294"/>
        <v>0</v>
      </c>
      <c r="BE222" s="249">
        <f t="shared" si="299"/>
        <v>0</v>
      </c>
      <c r="BF222" s="236">
        <f t="shared" si="300"/>
        <v>0</v>
      </c>
      <c r="BG222" s="80"/>
      <c r="BH222" s="80"/>
      <c r="BI222" s="80"/>
      <c r="BN222" s="82"/>
      <c r="BO222" s="82"/>
      <c r="BP222" s="82"/>
      <c r="BQ222" s="82"/>
      <c r="BR222" s="82"/>
      <c r="BS222" s="82"/>
      <c r="BU222" s="131"/>
      <c r="BV222" s="131"/>
    </row>
    <row r="223" spans="1:74" ht="12.75" customHeight="1">
      <c r="A223" s="56"/>
      <c r="B223" s="93"/>
      <c r="C223" s="40" t="str">
        <f t="shared" si="301"/>
        <v/>
      </c>
      <c r="D223" s="55" t="str">
        <f t="shared" si="297"/>
        <v/>
      </c>
      <c r="E223" s="102" t="str">
        <f t="shared" si="295"/>
        <v/>
      </c>
      <c r="F223" s="103" t="str">
        <f t="shared" si="310"/>
        <v/>
      </c>
      <c r="G223" s="102" t="str">
        <f t="shared" si="296"/>
        <v/>
      </c>
      <c r="H223" s="189" t="str">
        <f t="shared" si="311"/>
        <v/>
      </c>
      <c r="I223" s="190"/>
      <c r="J223" s="104"/>
      <c r="K223" s="104"/>
      <c r="L223" s="105" t="str">
        <f t="shared" si="302"/>
        <v/>
      </c>
      <c r="M223" s="104"/>
      <c r="N223" s="104"/>
      <c r="O223" s="107" t="str">
        <f t="shared" si="303"/>
        <v/>
      </c>
      <c r="P223" s="53"/>
      <c r="Q223" s="254"/>
      <c r="R223" s="238">
        <f t="shared" si="272"/>
        <v>0</v>
      </c>
      <c r="S223" s="44">
        <f t="shared" si="273"/>
        <v>0</v>
      </c>
      <c r="T223" s="44">
        <f t="shared" si="274"/>
        <v>1900</v>
      </c>
      <c r="U223" s="44">
        <f t="shared" si="275"/>
        <v>0</v>
      </c>
      <c r="V223" s="44">
        <f t="shared" si="276"/>
        <v>0</v>
      </c>
      <c r="W223" s="44">
        <f t="shared" si="304"/>
        <v>0</v>
      </c>
      <c r="X223" s="236">
        <f t="shared" si="277"/>
        <v>1</v>
      </c>
      <c r="Y223" s="236">
        <f t="shared" si="278"/>
        <v>0</v>
      </c>
      <c r="Z223" s="236">
        <f t="shared" si="279"/>
        <v>0</v>
      </c>
      <c r="AA223" s="236">
        <f t="shared" si="280"/>
        <v>0</v>
      </c>
      <c r="AB223" s="236">
        <f t="shared" si="281"/>
        <v>0</v>
      </c>
      <c r="AC223" s="251">
        <f>PMT(U223/R24*(AB223),1,-AQ222,AQ222)</f>
        <v>0</v>
      </c>
      <c r="AD223" s="251">
        <f t="shared" si="282"/>
        <v>0</v>
      </c>
      <c r="AE223" s="251">
        <f t="shared" si="283"/>
        <v>0</v>
      </c>
      <c r="AF223" s="251">
        <f t="shared" si="284"/>
        <v>0</v>
      </c>
      <c r="AG223" s="251">
        <f t="shared" si="285"/>
        <v>0</v>
      </c>
      <c r="AH223" s="252">
        <f t="shared" si="264"/>
        <v>0</v>
      </c>
      <c r="AI223" s="252">
        <f t="shared" si="265"/>
        <v>1</v>
      </c>
      <c r="AJ223" s="236">
        <f t="shared" si="266"/>
        <v>0</v>
      </c>
      <c r="AK223" s="249">
        <f t="shared" si="305"/>
        <v>0</v>
      </c>
      <c r="AL223" s="236">
        <f t="shared" si="286"/>
        <v>0</v>
      </c>
      <c r="AM223" s="249">
        <f t="shared" si="306"/>
        <v>0</v>
      </c>
      <c r="AN223" s="249">
        <f t="shared" si="267"/>
        <v>0</v>
      </c>
      <c r="AO223" s="249">
        <f t="shared" si="268"/>
        <v>0</v>
      </c>
      <c r="AP223" s="249">
        <f t="shared" si="269"/>
        <v>0</v>
      </c>
      <c r="AQ223" s="251">
        <f t="shared" si="270"/>
        <v>0</v>
      </c>
      <c r="AR223" s="243">
        <f t="shared" si="307"/>
        <v>0</v>
      </c>
      <c r="AS223" s="243">
        <f t="shared" si="298"/>
        <v>0</v>
      </c>
      <c r="AT223" s="249">
        <f t="shared" si="271"/>
        <v>0</v>
      </c>
      <c r="AU223" s="249">
        <f t="shared" si="308"/>
        <v>0</v>
      </c>
      <c r="AV223" s="44">
        <f t="shared" si="287"/>
        <v>1</v>
      </c>
      <c r="AW223" s="44">
        <f t="shared" si="288"/>
        <v>0</v>
      </c>
      <c r="AX223" s="249" t="e">
        <f t="shared" si="309"/>
        <v>#VALUE!</v>
      </c>
      <c r="AY223" s="249" t="e">
        <f t="shared" si="289"/>
        <v>#VALUE!</v>
      </c>
      <c r="AZ223" s="243" t="e">
        <f t="shared" si="290"/>
        <v>#VALUE!</v>
      </c>
      <c r="BA223" s="253">
        <f t="shared" si="291"/>
        <v>0</v>
      </c>
      <c r="BB223" s="253">
        <f t="shared" si="292"/>
        <v>0</v>
      </c>
      <c r="BC223" s="226">
        <f t="shared" si="293"/>
        <v>0</v>
      </c>
      <c r="BD223" s="249" t="b">
        <f t="shared" si="294"/>
        <v>0</v>
      </c>
      <c r="BE223" s="249">
        <f t="shared" si="299"/>
        <v>0</v>
      </c>
      <c r="BF223" s="236">
        <f t="shared" si="300"/>
        <v>0</v>
      </c>
      <c r="BG223" s="80"/>
      <c r="BH223" s="80"/>
      <c r="BI223" s="80"/>
      <c r="BN223" s="82"/>
      <c r="BO223" s="82"/>
      <c r="BP223" s="82"/>
      <c r="BQ223" s="82"/>
      <c r="BR223" s="82"/>
      <c r="BS223" s="82"/>
      <c r="BU223" s="131"/>
      <c r="BV223" s="131"/>
    </row>
    <row r="224" spans="1:74" ht="12.75" customHeight="1">
      <c r="A224" s="56"/>
      <c r="B224" s="93"/>
      <c r="C224" s="40" t="str">
        <f t="shared" si="301"/>
        <v/>
      </c>
      <c r="D224" s="55" t="str">
        <f t="shared" si="297"/>
        <v/>
      </c>
      <c r="E224" s="102" t="str">
        <f t="shared" si="295"/>
        <v/>
      </c>
      <c r="F224" s="103" t="str">
        <f t="shared" si="310"/>
        <v/>
      </c>
      <c r="G224" s="102" t="str">
        <f t="shared" si="296"/>
        <v/>
      </c>
      <c r="H224" s="189" t="str">
        <f t="shared" si="311"/>
        <v/>
      </c>
      <c r="I224" s="190"/>
      <c r="J224" s="104"/>
      <c r="K224" s="104"/>
      <c r="L224" s="105" t="str">
        <f t="shared" si="302"/>
        <v/>
      </c>
      <c r="M224" s="104"/>
      <c r="N224" s="104"/>
      <c r="O224" s="107" t="str">
        <f t="shared" si="303"/>
        <v/>
      </c>
      <c r="P224" s="53"/>
      <c r="Q224" s="254"/>
      <c r="R224" s="238">
        <f t="shared" si="272"/>
        <v>0</v>
      </c>
      <c r="S224" s="44">
        <f t="shared" si="273"/>
        <v>0</v>
      </c>
      <c r="T224" s="44">
        <f t="shared" si="274"/>
        <v>1900</v>
      </c>
      <c r="U224" s="44">
        <f t="shared" si="275"/>
        <v>0</v>
      </c>
      <c r="V224" s="44">
        <f t="shared" si="276"/>
        <v>0</v>
      </c>
      <c r="W224" s="44">
        <f t="shared" si="304"/>
        <v>0</v>
      </c>
      <c r="X224" s="236">
        <f t="shared" si="277"/>
        <v>1</v>
      </c>
      <c r="Y224" s="236">
        <f t="shared" si="278"/>
        <v>0</v>
      </c>
      <c r="Z224" s="236">
        <f t="shared" si="279"/>
        <v>0</v>
      </c>
      <c r="AA224" s="236">
        <f t="shared" si="280"/>
        <v>0</v>
      </c>
      <c r="AB224" s="236">
        <f t="shared" si="281"/>
        <v>0</v>
      </c>
      <c r="AC224" s="251">
        <f>PMT(U224/R24*(AB224),1,-AQ223,AQ223)</f>
        <v>0</v>
      </c>
      <c r="AD224" s="251">
        <f t="shared" si="282"/>
        <v>0</v>
      </c>
      <c r="AE224" s="251">
        <f t="shared" si="283"/>
        <v>0</v>
      </c>
      <c r="AF224" s="251">
        <f t="shared" si="284"/>
        <v>0</v>
      </c>
      <c r="AG224" s="251">
        <f t="shared" si="285"/>
        <v>0</v>
      </c>
      <c r="AH224" s="252">
        <f t="shared" si="264"/>
        <v>0</v>
      </c>
      <c r="AI224" s="252">
        <f t="shared" si="265"/>
        <v>1</v>
      </c>
      <c r="AJ224" s="236">
        <f t="shared" si="266"/>
        <v>0</v>
      </c>
      <c r="AK224" s="249">
        <f t="shared" si="305"/>
        <v>0</v>
      </c>
      <c r="AL224" s="236">
        <f t="shared" si="286"/>
        <v>0</v>
      </c>
      <c r="AM224" s="249">
        <f t="shared" si="306"/>
        <v>0</v>
      </c>
      <c r="AN224" s="249">
        <f t="shared" si="267"/>
        <v>0</v>
      </c>
      <c r="AO224" s="249">
        <f t="shared" si="268"/>
        <v>0</v>
      </c>
      <c r="AP224" s="249">
        <f t="shared" si="269"/>
        <v>0</v>
      </c>
      <c r="AQ224" s="251">
        <f t="shared" si="270"/>
        <v>0</v>
      </c>
      <c r="AR224" s="243">
        <f t="shared" si="307"/>
        <v>0</v>
      </c>
      <c r="AS224" s="243">
        <f t="shared" si="298"/>
        <v>0</v>
      </c>
      <c r="AT224" s="249">
        <f t="shared" si="271"/>
        <v>0</v>
      </c>
      <c r="AU224" s="249">
        <f t="shared" si="308"/>
        <v>0</v>
      </c>
      <c r="AV224" s="44">
        <f t="shared" si="287"/>
        <v>1</v>
      </c>
      <c r="AW224" s="44">
        <f t="shared" si="288"/>
        <v>0</v>
      </c>
      <c r="AX224" s="249" t="e">
        <f t="shared" si="309"/>
        <v>#VALUE!</v>
      </c>
      <c r="AY224" s="249" t="e">
        <f t="shared" si="289"/>
        <v>#VALUE!</v>
      </c>
      <c r="AZ224" s="243" t="e">
        <f t="shared" si="290"/>
        <v>#VALUE!</v>
      </c>
      <c r="BA224" s="253">
        <f t="shared" si="291"/>
        <v>0</v>
      </c>
      <c r="BB224" s="253">
        <f t="shared" si="292"/>
        <v>0</v>
      </c>
      <c r="BC224" s="226">
        <f t="shared" si="293"/>
        <v>0</v>
      </c>
      <c r="BD224" s="249" t="b">
        <f t="shared" si="294"/>
        <v>0</v>
      </c>
      <c r="BE224" s="249">
        <f t="shared" si="299"/>
        <v>0</v>
      </c>
      <c r="BF224" s="236">
        <f t="shared" si="300"/>
        <v>0</v>
      </c>
      <c r="BG224" s="80"/>
      <c r="BH224" s="80"/>
      <c r="BI224" s="80"/>
      <c r="BN224" s="82"/>
      <c r="BO224" s="82"/>
      <c r="BP224" s="82"/>
      <c r="BQ224" s="82"/>
      <c r="BR224" s="82"/>
      <c r="BS224" s="82"/>
      <c r="BU224" s="131"/>
      <c r="BV224" s="131"/>
    </row>
    <row r="225" spans="1:74" ht="12.75" customHeight="1">
      <c r="A225" s="56"/>
      <c r="B225" s="93"/>
      <c r="C225" s="40" t="str">
        <f t="shared" si="301"/>
        <v/>
      </c>
      <c r="D225" s="55" t="str">
        <f t="shared" si="297"/>
        <v/>
      </c>
      <c r="E225" s="102" t="str">
        <f t="shared" si="295"/>
        <v/>
      </c>
      <c r="F225" s="103" t="str">
        <f t="shared" si="310"/>
        <v/>
      </c>
      <c r="G225" s="102" t="str">
        <f t="shared" si="296"/>
        <v/>
      </c>
      <c r="H225" s="189" t="str">
        <f t="shared" si="311"/>
        <v/>
      </c>
      <c r="I225" s="190"/>
      <c r="J225" s="104"/>
      <c r="K225" s="104"/>
      <c r="L225" s="105" t="str">
        <f t="shared" si="302"/>
        <v/>
      </c>
      <c r="M225" s="104"/>
      <c r="N225" s="104"/>
      <c r="O225" s="107" t="str">
        <f t="shared" si="303"/>
        <v/>
      </c>
      <c r="P225" s="53"/>
      <c r="Q225" s="254"/>
      <c r="R225" s="238">
        <f t="shared" si="272"/>
        <v>0</v>
      </c>
      <c r="S225" s="44">
        <f t="shared" si="273"/>
        <v>0</v>
      </c>
      <c r="T225" s="44">
        <f t="shared" si="274"/>
        <v>1900</v>
      </c>
      <c r="U225" s="44">
        <f t="shared" si="275"/>
        <v>0</v>
      </c>
      <c r="V225" s="44">
        <f t="shared" si="276"/>
        <v>0</v>
      </c>
      <c r="W225" s="44">
        <f t="shared" si="304"/>
        <v>0</v>
      </c>
      <c r="X225" s="236">
        <f t="shared" si="277"/>
        <v>1</v>
      </c>
      <c r="Y225" s="236">
        <f t="shared" si="278"/>
        <v>0</v>
      </c>
      <c r="Z225" s="236">
        <f t="shared" si="279"/>
        <v>0</v>
      </c>
      <c r="AA225" s="236">
        <f t="shared" si="280"/>
        <v>0</v>
      </c>
      <c r="AB225" s="236">
        <f t="shared" si="281"/>
        <v>0</v>
      </c>
      <c r="AC225" s="251">
        <f>PMT(U225/R24*(AB225),1,-AQ224,AQ224)</f>
        <v>0</v>
      </c>
      <c r="AD225" s="251">
        <f t="shared" si="282"/>
        <v>0</v>
      </c>
      <c r="AE225" s="251">
        <f t="shared" si="283"/>
        <v>0</v>
      </c>
      <c r="AF225" s="251">
        <f t="shared" si="284"/>
        <v>0</v>
      </c>
      <c r="AG225" s="251">
        <f t="shared" si="285"/>
        <v>0</v>
      </c>
      <c r="AH225" s="252">
        <f t="shared" si="264"/>
        <v>0</v>
      </c>
      <c r="AI225" s="252">
        <f t="shared" si="265"/>
        <v>1</v>
      </c>
      <c r="AJ225" s="236">
        <f t="shared" si="266"/>
        <v>0</v>
      </c>
      <c r="AK225" s="249">
        <f t="shared" si="305"/>
        <v>0</v>
      </c>
      <c r="AL225" s="236">
        <f t="shared" si="286"/>
        <v>0</v>
      </c>
      <c r="AM225" s="249">
        <f t="shared" si="306"/>
        <v>0</v>
      </c>
      <c r="AN225" s="249">
        <f t="shared" si="267"/>
        <v>0</v>
      </c>
      <c r="AO225" s="249">
        <f t="shared" si="268"/>
        <v>0</v>
      </c>
      <c r="AP225" s="249">
        <f t="shared" si="269"/>
        <v>0</v>
      </c>
      <c r="AQ225" s="251">
        <f t="shared" si="270"/>
        <v>0</v>
      </c>
      <c r="AR225" s="243">
        <f t="shared" si="307"/>
        <v>0</v>
      </c>
      <c r="AS225" s="243">
        <f t="shared" si="298"/>
        <v>0</v>
      </c>
      <c r="AT225" s="249">
        <f t="shared" si="271"/>
        <v>0</v>
      </c>
      <c r="AU225" s="249">
        <f t="shared" si="308"/>
        <v>0</v>
      </c>
      <c r="AV225" s="44">
        <f t="shared" si="287"/>
        <v>1</v>
      </c>
      <c r="AW225" s="44">
        <f t="shared" si="288"/>
        <v>0</v>
      </c>
      <c r="AX225" s="249" t="e">
        <f t="shared" si="309"/>
        <v>#VALUE!</v>
      </c>
      <c r="AY225" s="249" t="e">
        <f t="shared" si="289"/>
        <v>#VALUE!</v>
      </c>
      <c r="AZ225" s="243" t="e">
        <f t="shared" si="290"/>
        <v>#VALUE!</v>
      </c>
      <c r="BA225" s="253">
        <f t="shared" si="291"/>
        <v>0</v>
      </c>
      <c r="BB225" s="253">
        <f t="shared" si="292"/>
        <v>0</v>
      </c>
      <c r="BC225" s="226">
        <f t="shared" si="293"/>
        <v>0</v>
      </c>
      <c r="BD225" s="249" t="b">
        <f t="shared" si="294"/>
        <v>0</v>
      </c>
      <c r="BE225" s="249">
        <f t="shared" si="299"/>
        <v>0</v>
      </c>
      <c r="BF225" s="236">
        <f t="shared" si="300"/>
        <v>0</v>
      </c>
      <c r="BG225" s="80"/>
      <c r="BH225" s="80"/>
      <c r="BI225" s="80"/>
      <c r="BN225" s="82"/>
      <c r="BO225" s="82"/>
      <c r="BP225" s="82"/>
      <c r="BQ225" s="82"/>
      <c r="BR225" s="82"/>
      <c r="BS225" s="82"/>
      <c r="BU225" s="131"/>
      <c r="BV225" s="131"/>
    </row>
    <row r="226" spans="1:74" ht="12.75" customHeight="1">
      <c r="A226" s="56"/>
      <c r="B226" s="93"/>
      <c r="C226" s="40" t="str">
        <f t="shared" si="301"/>
        <v/>
      </c>
      <c r="D226" s="55" t="str">
        <f t="shared" si="297"/>
        <v/>
      </c>
      <c r="E226" s="102" t="str">
        <f t="shared" si="295"/>
        <v/>
      </c>
      <c r="F226" s="103" t="str">
        <f t="shared" si="310"/>
        <v/>
      </c>
      <c r="G226" s="102" t="str">
        <f t="shared" si="296"/>
        <v/>
      </c>
      <c r="H226" s="189" t="str">
        <f t="shared" si="311"/>
        <v/>
      </c>
      <c r="I226" s="190"/>
      <c r="J226" s="104"/>
      <c r="K226" s="104"/>
      <c r="L226" s="105" t="str">
        <f t="shared" si="302"/>
        <v/>
      </c>
      <c r="M226" s="104"/>
      <c r="N226" s="104"/>
      <c r="O226" s="107" t="str">
        <f t="shared" si="303"/>
        <v/>
      </c>
      <c r="P226" s="53"/>
      <c r="Q226" s="254"/>
      <c r="R226" s="238">
        <f t="shared" si="272"/>
        <v>0</v>
      </c>
      <c r="S226" s="44">
        <f t="shared" si="273"/>
        <v>0</v>
      </c>
      <c r="T226" s="44">
        <f t="shared" si="274"/>
        <v>1900</v>
      </c>
      <c r="U226" s="44">
        <f t="shared" si="275"/>
        <v>0</v>
      </c>
      <c r="V226" s="44">
        <f t="shared" si="276"/>
        <v>0</v>
      </c>
      <c r="W226" s="44">
        <f t="shared" si="304"/>
        <v>0</v>
      </c>
      <c r="X226" s="236">
        <f t="shared" si="277"/>
        <v>1</v>
      </c>
      <c r="Y226" s="236">
        <f t="shared" si="278"/>
        <v>0</v>
      </c>
      <c r="Z226" s="236">
        <f t="shared" si="279"/>
        <v>0</v>
      </c>
      <c r="AA226" s="236">
        <f t="shared" si="280"/>
        <v>0</v>
      </c>
      <c r="AB226" s="236">
        <f t="shared" si="281"/>
        <v>0</v>
      </c>
      <c r="AC226" s="251">
        <f>PMT(U226/R24*(AB226),1,-AQ225,AQ225)</f>
        <v>0</v>
      </c>
      <c r="AD226" s="251">
        <f t="shared" si="282"/>
        <v>0</v>
      </c>
      <c r="AE226" s="251">
        <f t="shared" si="283"/>
        <v>0</v>
      </c>
      <c r="AF226" s="251">
        <f t="shared" si="284"/>
        <v>0</v>
      </c>
      <c r="AG226" s="251">
        <f t="shared" si="285"/>
        <v>0</v>
      </c>
      <c r="AH226" s="252">
        <f t="shared" ref="AH226:AH289" si="312">IF(B226&lt;0,1,0)</f>
        <v>0</v>
      </c>
      <c r="AI226" s="252">
        <f t="shared" ref="AI226:AI289" si="313">IF(B226&lt;0,0,1)</f>
        <v>1</v>
      </c>
      <c r="AJ226" s="236">
        <f t="shared" ref="AJ226:AJ289" si="314">IF(AI226*(B226-J226)&lt;0,1,0)</f>
        <v>0</v>
      </c>
      <c r="AK226" s="249">
        <f t="shared" si="305"/>
        <v>0</v>
      </c>
      <c r="AL226" s="236">
        <f t="shared" si="286"/>
        <v>0</v>
      </c>
      <c r="AM226" s="249">
        <f t="shared" si="306"/>
        <v>0</v>
      </c>
      <c r="AN226" s="249">
        <f t="shared" ref="AN226:AN289" si="315">IF(B226&lt;0,B226,0)</f>
        <v>0</v>
      </c>
      <c r="AO226" s="249">
        <f t="shared" ref="AO226:AO289" si="316">SUM((B226-AF226-J226-N226)*W226+AN226)</f>
        <v>0</v>
      </c>
      <c r="AP226" s="249">
        <f t="shared" ref="AP226:AP289" si="317">IF(AO226*AI226&gt;=0,AO226,0)</f>
        <v>0</v>
      </c>
      <c r="AQ226" s="251">
        <f t="shared" ref="AQ226:AQ289" si="318">SUM(AQ225-(AP226*W226)-(AP226*AH226))</f>
        <v>0</v>
      </c>
      <c r="AR226" s="243">
        <f t="shared" si="307"/>
        <v>0</v>
      </c>
      <c r="AS226" s="243">
        <f t="shared" si="298"/>
        <v>0</v>
      </c>
      <c r="AT226" s="249">
        <f t="shared" si="271"/>
        <v>0</v>
      </c>
      <c r="AU226" s="249">
        <f t="shared" si="308"/>
        <v>0</v>
      </c>
      <c r="AV226" s="44">
        <f t="shared" si="287"/>
        <v>1</v>
      </c>
      <c r="AW226" s="44">
        <f t="shared" si="288"/>
        <v>0</v>
      </c>
      <c r="AX226" s="249" t="e">
        <f t="shared" si="309"/>
        <v>#VALUE!</v>
      </c>
      <c r="AY226" s="249" t="e">
        <f t="shared" si="289"/>
        <v>#VALUE!</v>
      </c>
      <c r="AZ226" s="243" t="e">
        <f t="shared" si="290"/>
        <v>#VALUE!</v>
      </c>
      <c r="BA226" s="253">
        <f t="shared" si="291"/>
        <v>0</v>
      </c>
      <c r="BB226" s="253">
        <f t="shared" si="292"/>
        <v>0</v>
      </c>
      <c r="BC226" s="226">
        <f t="shared" si="293"/>
        <v>0</v>
      </c>
      <c r="BD226" s="249" t="b">
        <f t="shared" si="294"/>
        <v>0</v>
      </c>
      <c r="BE226" s="249">
        <f t="shared" si="299"/>
        <v>0</v>
      </c>
      <c r="BF226" s="236">
        <f t="shared" si="300"/>
        <v>0</v>
      </c>
      <c r="BG226" s="80"/>
      <c r="BH226" s="80"/>
      <c r="BI226" s="80"/>
      <c r="BN226" s="82"/>
      <c r="BO226" s="82"/>
      <c r="BP226" s="82"/>
      <c r="BQ226" s="82"/>
      <c r="BR226" s="82"/>
      <c r="BS226" s="82"/>
      <c r="BU226" s="131"/>
      <c r="BV226" s="131"/>
    </row>
    <row r="227" spans="1:74" ht="12.75" customHeight="1">
      <c r="A227" s="56"/>
      <c r="B227" s="93"/>
      <c r="C227" s="40" t="str">
        <f t="shared" si="301"/>
        <v/>
      </c>
      <c r="D227" s="55" t="str">
        <f t="shared" si="297"/>
        <v/>
      </c>
      <c r="E227" s="102" t="str">
        <f t="shared" si="295"/>
        <v/>
      </c>
      <c r="F227" s="103" t="str">
        <f t="shared" si="310"/>
        <v/>
      </c>
      <c r="G227" s="102" t="str">
        <f t="shared" si="296"/>
        <v/>
      </c>
      <c r="H227" s="189" t="str">
        <f t="shared" si="311"/>
        <v/>
      </c>
      <c r="I227" s="190"/>
      <c r="J227" s="104"/>
      <c r="K227" s="104"/>
      <c r="L227" s="105" t="str">
        <f t="shared" si="302"/>
        <v/>
      </c>
      <c r="M227" s="104"/>
      <c r="N227" s="104"/>
      <c r="O227" s="107" t="str">
        <f t="shared" si="303"/>
        <v/>
      </c>
      <c r="P227" s="53"/>
      <c r="Q227" s="254"/>
      <c r="R227" s="238">
        <f t="shared" si="272"/>
        <v>0</v>
      </c>
      <c r="S227" s="44">
        <f t="shared" si="273"/>
        <v>0</v>
      </c>
      <c r="T227" s="44">
        <f t="shared" si="274"/>
        <v>1900</v>
      </c>
      <c r="U227" s="44">
        <f t="shared" si="275"/>
        <v>0</v>
      </c>
      <c r="V227" s="44">
        <f t="shared" si="276"/>
        <v>0</v>
      </c>
      <c r="W227" s="44">
        <f t="shared" si="304"/>
        <v>0</v>
      </c>
      <c r="X227" s="236">
        <f t="shared" si="277"/>
        <v>1</v>
      </c>
      <c r="Y227" s="236">
        <f t="shared" si="278"/>
        <v>0</v>
      </c>
      <c r="Z227" s="236">
        <f t="shared" si="279"/>
        <v>0</v>
      </c>
      <c r="AA227" s="236">
        <f t="shared" si="280"/>
        <v>0</v>
      </c>
      <c r="AB227" s="236">
        <f t="shared" si="281"/>
        <v>0</v>
      </c>
      <c r="AC227" s="251">
        <f>PMT(U227/R24*(AB227),1,-AQ226,AQ226)</f>
        <v>0</v>
      </c>
      <c r="AD227" s="251">
        <f t="shared" si="282"/>
        <v>0</v>
      </c>
      <c r="AE227" s="251">
        <f t="shared" si="283"/>
        <v>0</v>
      </c>
      <c r="AF227" s="251">
        <f t="shared" si="284"/>
        <v>0</v>
      </c>
      <c r="AG227" s="251">
        <f t="shared" si="285"/>
        <v>0</v>
      </c>
      <c r="AH227" s="252">
        <f t="shared" si="312"/>
        <v>0</v>
      </c>
      <c r="AI227" s="252">
        <f t="shared" si="313"/>
        <v>1</v>
      </c>
      <c r="AJ227" s="236">
        <f t="shared" si="314"/>
        <v>0</v>
      </c>
      <c r="AK227" s="249">
        <f t="shared" si="305"/>
        <v>0</v>
      </c>
      <c r="AL227" s="236">
        <f t="shared" si="286"/>
        <v>0</v>
      </c>
      <c r="AM227" s="249">
        <f t="shared" si="306"/>
        <v>0</v>
      </c>
      <c r="AN227" s="249">
        <f t="shared" si="315"/>
        <v>0</v>
      </c>
      <c r="AO227" s="249">
        <f t="shared" si="316"/>
        <v>0</v>
      </c>
      <c r="AP227" s="249">
        <f t="shared" si="317"/>
        <v>0</v>
      </c>
      <c r="AQ227" s="251">
        <f t="shared" si="318"/>
        <v>0</v>
      </c>
      <c r="AR227" s="243">
        <f t="shared" si="307"/>
        <v>0</v>
      </c>
      <c r="AS227" s="243">
        <f t="shared" si="298"/>
        <v>0</v>
      </c>
      <c r="AT227" s="249">
        <f t="shared" si="271"/>
        <v>0</v>
      </c>
      <c r="AU227" s="249">
        <f t="shared" si="308"/>
        <v>0</v>
      </c>
      <c r="AV227" s="44">
        <f t="shared" si="287"/>
        <v>1</v>
      </c>
      <c r="AW227" s="44">
        <f t="shared" si="288"/>
        <v>0</v>
      </c>
      <c r="AX227" s="249" t="e">
        <f t="shared" si="309"/>
        <v>#VALUE!</v>
      </c>
      <c r="AY227" s="249" t="e">
        <f t="shared" si="289"/>
        <v>#VALUE!</v>
      </c>
      <c r="AZ227" s="243" t="e">
        <f t="shared" si="290"/>
        <v>#VALUE!</v>
      </c>
      <c r="BA227" s="253">
        <f t="shared" si="291"/>
        <v>0</v>
      </c>
      <c r="BB227" s="253">
        <f t="shared" si="292"/>
        <v>0</v>
      </c>
      <c r="BC227" s="226">
        <f t="shared" si="293"/>
        <v>0</v>
      </c>
      <c r="BD227" s="249" t="b">
        <f t="shared" si="294"/>
        <v>0</v>
      </c>
      <c r="BE227" s="249">
        <f t="shared" si="299"/>
        <v>0</v>
      </c>
      <c r="BF227" s="236">
        <f t="shared" si="300"/>
        <v>0</v>
      </c>
      <c r="BG227" s="80"/>
      <c r="BH227" s="80"/>
      <c r="BI227" s="80"/>
      <c r="BN227" s="82"/>
      <c r="BO227" s="82"/>
      <c r="BP227" s="82"/>
      <c r="BQ227" s="82"/>
      <c r="BR227" s="82"/>
      <c r="BS227" s="82"/>
      <c r="BU227" s="131"/>
      <c r="BV227" s="131"/>
    </row>
    <row r="228" spans="1:74" ht="12.75" customHeight="1">
      <c r="A228" s="56"/>
      <c r="B228" s="93"/>
      <c r="C228" s="40" t="str">
        <f t="shared" si="301"/>
        <v/>
      </c>
      <c r="D228" s="55" t="str">
        <f t="shared" si="297"/>
        <v/>
      </c>
      <c r="E228" s="102" t="str">
        <f t="shared" si="295"/>
        <v/>
      </c>
      <c r="F228" s="103" t="str">
        <f t="shared" si="310"/>
        <v/>
      </c>
      <c r="G228" s="102" t="str">
        <f t="shared" si="296"/>
        <v/>
      </c>
      <c r="H228" s="189" t="str">
        <f t="shared" si="311"/>
        <v/>
      </c>
      <c r="I228" s="190"/>
      <c r="J228" s="104"/>
      <c r="K228" s="104"/>
      <c r="L228" s="105" t="str">
        <f t="shared" si="302"/>
        <v/>
      </c>
      <c r="M228" s="104"/>
      <c r="N228" s="104"/>
      <c r="O228" s="107" t="str">
        <f t="shared" si="303"/>
        <v/>
      </c>
      <c r="P228" s="53"/>
      <c r="Q228" s="254"/>
      <c r="R228" s="238">
        <f t="shared" si="272"/>
        <v>0</v>
      </c>
      <c r="S228" s="44">
        <f t="shared" si="273"/>
        <v>0</v>
      </c>
      <c r="T228" s="44">
        <f t="shared" si="274"/>
        <v>1900</v>
      </c>
      <c r="U228" s="44">
        <f t="shared" si="275"/>
        <v>0</v>
      </c>
      <c r="V228" s="44">
        <f t="shared" si="276"/>
        <v>0</v>
      </c>
      <c r="W228" s="44">
        <f t="shared" si="304"/>
        <v>0</v>
      </c>
      <c r="X228" s="236">
        <f t="shared" si="277"/>
        <v>1</v>
      </c>
      <c r="Y228" s="236">
        <f t="shared" si="278"/>
        <v>0</v>
      </c>
      <c r="Z228" s="236">
        <f t="shared" si="279"/>
        <v>0</v>
      </c>
      <c r="AA228" s="236">
        <f t="shared" si="280"/>
        <v>0</v>
      </c>
      <c r="AB228" s="236">
        <f t="shared" si="281"/>
        <v>0</v>
      </c>
      <c r="AC228" s="251">
        <f>PMT(U228/R24*(AB228),1,-AQ227,AQ227)</f>
        <v>0</v>
      </c>
      <c r="AD228" s="251">
        <f t="shared" si="282"/>
        <v>0</v>
      </c>
      <c r="AE228" s="251">
        <f t="shared" si="283"/>
        <v>0</v>
      </c>
      <c r="AF228" s="251">
        <f t="shared" si="284"/>
        <v>0</v>
      </c>
      <c r="AG228" s="251">
        <f t="shared" si="285"/>
        <v>0</v>
      </c>
      <c r="AH228" s="252">
        <f t="shared" si="312"/>
        <v>0</v>
      </c>
      <c r="AI228" s="252">
        <f t="shared" si="313"/>
        <v>1</v>
      </c>
      <c r="AJ228" s="236">
        <f t="shared" si="314"/>
        <v>0</v>
      </c>
      <c r="AK228" s="249">
        <f t="shared" si="305"/>
        <v>0</v>
      </c>
      <c r="AL228" s="236">
        <f t="shared" si="286"/>
        <v>0</v>
      </c>
      <c r="AM228" s="249">
        <f t="shared" si="306"/>
        <v>0</v>
      </c>
      <c r="AN228" s="249">
        <f t="shared" si="315"/>
        <v>0</v>
      </c>
      <c r="AO228" s="249">
        <f t="shared" si="316"/>
        <v>0</v>
      </c>
      <c r="AP228" s="249">
        <f t="shared" si="317"/>
        <v>0</v>
      </c>
      <c r="AQ228" s="251">
        <f t="shared" si="318"/>
        <v>0</v>
      </c>
      <c r="AR228" s="243">
        <f t="shared" si="307"/>
        <v>0</v>
      </c>
      <c r="AS228" s="243">
        <f t="shared" si="298"/>
        <v>0</v>
      </c>
      <c r="AT228" s="249">
        <f t="shared" si="271"/>
        <v>0</v>
      </c>
      <c r="AU228" s="249">
        <f t="shared" si="308"/>
        <v>0</v>
      </c>
      <c r="AV228" s="44">
        <f t="shared" si="287"/>
        <v>1</v>
      </c>
      <c r="AW228" s="44">
        <f t="shared" si="288"/>
        <v>0</v>
      </c>
      <c r="AX228" s="249" t="e">
        <f t="shared" si="309"/>
        <v>#VALUE!</v>
      </c>
      <c r="AY228" s="249" t="e">
        <f t="shared" si="289"/>
        <v>#VALUE!</v>
      </c>
      <c r="AZ228" s="243" t="e">
        <f t="shared" si="290"/>
        <v>#VALUE!</v>
      </c>
      <c r="BA228" s="253">
        <f t="shared" si="291"/>
        <v>0</v>
      </c>
      <c r="BB228" s="253">
        <f t="shared" si="292"/>
        <v>0</v>
      </c>
      <c r="BC228" s="226">
        <f t="shared" si="293"/>
        <v>0</v>
      </c>
      <c r="BD228" s="249" t="b">
        <f t="shared" si="294"/>
        <v>0</v>
      </c>
      <c r="BE228" s="249">
        <f t="shared" si="299"/>
        <v>0</v>
      </c>
      <c r="BF228" s="236">
        <f t="shared" si="300"/>
        <v>0</v>
      </c>
      <c r="BG228" s="80"/>
      <c r="BH228" s="80"/>
      <c r="BI228" s="80"/>
      <c r="BN228" s="82"/>
      <c r="BO228" s="82"/>
      <c r="BP228" s="82"/>
      <c r="BQ228" s="82"/>
      <c r="BR228" s="82"/>
      <c r="BS228" s="82"/>
      <c r="BU228" s="131"/>
      <c r="BV228" s="131"/>
    </row>
    <row r="229" spans="1:74" ht="12.75" customHeight="1">
      <c r="A229" s="56"/>
      <c r="B229" s="93"/>
      <c r="C229" s="40" t="str">
        <f t="shared" si="301"/>
        <v/>
      </c>
      <c r="D229" s="55" t="str">
        <f t="shared" si="297"/>
        <v/>
      </c>
      <c r="E229" s="102" t="str">
        <f t="shared" si="295"/>
        <v/>
      </c>
      <c r="F229" s="103" t="str">
        <f t="shared" si="310"/>
        <v/>
      </c>
      <c r="G229" s="102" t="str">
        <f t="shared" si="296"/>
        <v/>
      </c>
      <c r="H229" s="189" t="str">
        <f t="shared" si="311"/>
        <v/>
      </c>
      <c r="I229" s="190"/>
      <c r="J229" s="104"/>
      <c r="K229" s="104"/>
      <c r="L229" s="105" t="str">
        <f t="shared" si="302"/>
        <v/>
      </c>
      <c r="M229" s="104"/>
      <c r="N229" s="104"/>
      <c r="O229" s="107" t="str">
        <f t="shared" si="303"/>
        <v/>
      </c>
      <c r="P229" s="53"/>
      <c r="Q229" s="254"/>
      <c r="R229" s="238">
        <f t="shared" si="272"/>
        <v>0</v>
      </c>
      <c r="S229" s="44">
        <f t="shared" si="273"/>
        <v>0</v>
      </c>
      <c r="T229" s="44">
        <f t="shared" si="274"/>
        <v>1900</v>
      </c>
      <c r="U229" s="44">
        <f t="shared" si="275"/>
        <v>0</v>
      </c>
      <c r="V229" s="44">
        <f t="shared" si="276"/>
        <v>0</v>
      </c>
      <c r="W229" s="44">
        <f t="shared" si="304"/>
        <v>0</v>
      </c>
      <c r="X229" s="236">
        <f t="shared" si="277"/>
        <v>1</v>
      </c>
      <c r="Y229" s="236">
        <f t="shared" si="278"/>
        <v>0</v>
      </c>
      <c r="Z229" s="236">
        <f t="shared" si="279"/>
        <v>0</v>
      </c>
      <c r="AA229" s="236">
        <f t="shared" si="280"/>
        <v>0</v>
      </c>
      <c r="AB229" s="236">
        <f t="shared" si="281"/>
        <v>0</v>
      </c>
      <c r="AC229" s="251">
        <f>PMT(U229/R24*(AB229),1,-AQ228,AQ228)</f>
        <v>0</v>
      </c>
      <c r="AD229" s="251">
        <f t="shared" si="282"/>
        <v>0</v>
      </c>
      <c r="AE229" s="251">
        <f t="shared" si="283"/>
        <v>0</v>
      </c>
      <c r="AF229" s="251">
        <f t="shared" si="284"/>
        <v>0</v>
      </c>
      <c r="AG229" s="251">
        <f t="shared" si="285"/>
        <v>0</v>
      </c>
      <c r="AH229" s="252">
        <f t="shared" si="312"/>
        <v>0</v>
      </c>
      <c r="AI229" s="252">
        <f t="shared" si="313"/>
        <v>1</v>
      </c>
      <c r="AJ229" s="236">
        <f t="shared" si="314"/>
        <v>0</v>
      </c>
      <c r="AK229" s="249">
        <f t="shared" si="305"/>
        <v>0</v>
      </c>
      <c r="AL229" s="236">
        <f t="shared" si="286"/>
        <v>0</v>
      </c>
      <c r="AM229" s="249">
        <f t="shared" si="306"/>
        <v>0</v>
      </c>
      <c r="AN229" s="249">
        <f t="shared" si="315"/>
        <v>0</v>
      </c>
      <c r="AO229" s="249">
        <f t="shared" si="316"/>
        <v>0</v>
      </c>
      <c r="AP229" s="249">
        <f t="shared" si="317"/>
        <v>0</v>
      </c>
      <c r="AQ229" s="251">
        <f t="shared" si="318"/>
        <v>0</v>
      </c>
      <c r="AR229" s="243">
        <f t="shared" si="307"/>
        <v>0</v>
      </c>
      <c r="AS229" s="243">
        <f t="shared" si="298"/>
        <v>0</v>
      </c>
      <c r="AT229" s="249">
        <f t="shared" si="271"/>
        <v>0</v>
      </c>
      <c r="AU229" s="249">
        <f t="shared" si="308"/>
        <v>0</v>
      </c>
      <c r="AV229" s="44">
        <f t="shared" si="287"/>
        <v>1</v>
      </c>
      <c r="AW229" s="44">
        <f t="shared" si="288"/>
        <v>0</v>
      </c>
      <c r="AX229" s="249" t="e">
        <f t="shared" si="309"/>
        <v>#VALUE!</v>
      </c>
      <c r="AY229" s="249" t="e">
        <f t="shared" si="289"/>
        <v>#VALUE!</v>
      </c>
      <c r="AZ229" s="243" t="e">
        <f t="shared" si="290"/>
        <v>#VALUE!</v>
      </c>
      <c r="BA229" s="253">
        <f t="shared" si="291"/>
        <v>0</v>
      </c>
      <c r="BB229" s="253">
        <f t="shared" si="292"/>
        <v>0</v>
      </c>
      <c r="BC229" s="226">
        <f t="shared" si="293"/>
        <v>0</v>
      </c>
      <c r="BD229" s="249" t="b">
        <f t="shared" si="294"/>
        <v>0</v>
      </c>
      <c r="BE229" s="249">
        <f t="shared" si="299"/>
        <v>0</v>
      </c>
      <c r="BF229" s="236">
        <f t="shared" si="300"/>
        <v>0</v>
      </c>
      <c r="BG229" s="80"/>
      <c r="BH229" s="80"/>
      <c r="BI229" s="80"/>
      <c r="BN229" s="82"/>
      <c r="BO229" s="82"/>
      <c r="BP229" s="82"/>
      <c r="BQ229" s="82"/>
      <c r="BR229" s="82"/>
      <c r="BS229" s="82"/>
      <c r="BU229" s="131"/>
      <c r="BV229" s="131"/>
    </row>
    <row r="230" spans="1:74" ht="12.75" customHeight="1">
      <c r="A230" s="56"/>
      <c r="B230" s="93"/>
      <c r="C230" s="40" t="str">
        <f t="shared" si="301"/>
        <v/>
      </c>
      <c r="D230" s="55" t="str">
        <f t="shared" si="297"/>
        <v/>
      </c>
      <c r="E230" s="102" t="str">
        <f t="shared" si="295"/>
        <v/>
      </c>
      <c r="F230" s="103" t="str">
        <f t="shared" si="310"/>
        <v/>
      </c>
      <c r="G230" s="102" t="str">
        <f t="shared" si="296"/>
        <v/>
      </c>
      <c r="H230" s="189" t="str">
        <f t="shared" si="311"/>
        <v/>
      </c>
      <c r="I230" s="190"/>
      <c r="J230" s="104"/>
      <c r="K230" s="104"/>
      <c r="L230" s="105" t="str">
        <f t="shared" si="302"/>
        <v/>
      </c>
      <c r="M230" s="104"/>
      <c r="N230" s="104"/>
      <c r="O230" s="107" t="str">
        <f t="shared" si="303"/>
        <v/>
      </c>
      <c r="P230" s="53"/>
      <c r="Q230" s="254"/>
      <c r="R230" s="238">
        <f t="shared" si="272"/>
        <v>0</v>
      </c>
      <c r="S230" s="44">
        <f t="shared" si="273"/>
        <v>0</v>
      </c>
      <c r="T230" s="44">
        <f t="shared" si="274"/>
        <v>1900</v>
      </c>
      <c r="U230" s="44">
        <f t="shared" si="275"/>
        <v>0</v>
      </c>
      <c r="V230" s="44">
        <f t="shared" si="276"/>
        <v>0</v>
      </c>
      <c r="W230" s="44">
        <f t="shared" si="304"/>
        <v>0</v>
      </c>
      <c r="X230" s="236">
        <f t="shared" si="277"/>
        <v>1</v>
      </c>
      <c r="Y230" s="236">
        <f t="shared" si="278"/>
        <v>0</v>
      </c>
      <c r="Z230" s="236">
        <f t="shared" si="279"/>
        <v>0</v>
      </c>
      <c r="AA230" s="236">
        <f t="shared" si="280"/>
        <v>0</v>
      </c>
      <c r="AB230" s="236">
        <f t="shared" si="281"/>
        <v>0</v>
      </c>
      <c r="AC230" s="251">
        <f>PMT(U230/R24*(AB230),1,-AQ229,AQ229)</f>
        <v>0</v>
      </c>
      <c r="AD230" s="251">
        <f t="shared" si="282"/>
        <v>0</v>
      </c>
      <c r="AE230" s="251">
        <f t="shared" si="283"/>
        <v>0</v>
      </c>
      <c r="AF230" s="251">
        <f t="shared" si="284"/>
        <v>0</v>
      </c>
      <c r="AG230" s="251">
        <f t="shared" si="285"/>
        <v>0</v>
      </c>
      <c r="AH230" s="252">
        <f t="shared" si="312"/>
        <v>0</v>
      </c>
      <c r="AI230" s="252">
        <f t="shared" si="313"/>
        <v>1</v>
      </c>
      <c r="AJ230" s="236">
        <f t="shared" si="314"/>
        <v>0</v>
      </c>
      <c r="AK230" s="249">
        <f t="shared" si="305"/>
        <v>0</v>
      </c>
      <c r="AL230" s="236">
        <f t="shared" si="286"/>
        <v>0</v>
      </c>
      <c r="AM230" s="249">
        <f t="shared" si="306"/>
        <v>0</v>
      </c>
      <c r="AN230" s="249">
        <f t="shared" si="315"/>
        <v>0</v>
      </c>
      <c r="AO230" s="249">
        <f t="shared" si="316"/>
        <v>0</v>
      </c>
      <c r="AP230" s="249">
        <f t="shared" si="317"/>
        <v>0</v>
      </c>
      <c r="AQ230" s="251">
        <f t="shared" si="318"/>
        <v>0</v>
      </c>
      <c r="AR230" s="243">
        <f t="shared" si="307"/>
        <v>0</v>
      </c>
      <c r="AS230" s="243">
        <f t="shared" si="298"/>
        <v>0</v>
      </c>
      <c r="AT230" s="249">
        <f t="shared" si="271"/>
        <v>0</v>
      </c>
      <c r="AU230" s="249">
        <f t="shared" si="308"/>
        <v>0</v>
      </c>
      <c r="AV230" s="44">
        <f t="shared" si="287"/>
        <v>1</v>
      </c>
      <c r="AW230" s="44">
        <f t="shared" si="288"/>
        <v>0</v>
      </c>
      <c r="AX230" s="249" t="e">
        <f t="shared" si="309"/>
        <v>#VALUE!</v>
      </c>
      <c r="AY230" s="249" t="e">
        <f t="shared" si="289"/>
        <v>#VALUE!</v>
      </c>
      <c r="AZ230" s="243" t="e">
        <f t="shared" si="290"/>
        <v>#VALUE!</v>
      </c>
      <c r="BA230" s="253">
        <f t="shared" si="291"/>
        <v>0</v>
      </c>
      <c r="BB230" s="253">
        <f t="shared" si="292"/>
        <v>0</v>
      </c>
      <c r="BC230" s="226">
        <f t="shared" si="293"/>
        <v>0</v>
      </c>
      <c r="BD230" s="249" t="b">
        <f t="shared" si="294"/>
        <v>0</v>
      </c>
      <c r="BE230" s="249">
        <f t="shared" si="299"/>
        <v>0</v>
      </c>
      <c r="BF230" s="236">
        <f t="shared" si="300"/>
        <v>0</v>
      </c>
      <c r="BG230" s="80"/>
      <c r="BH230" s="80"/>
      <c r="BI230" s="80"/>
      <c r="BN230" s="82"/>
      <c r="BO230" s="82"/>
      <c r="BP230" s="82"/>
      <c r="BQ230" s="82"/>
      <c r="BR230" s="82"/>
      <c r="BS230" s="82"/>
      <c r="BU230" s="131"/>
      <c r="BV230" s="131"/>
    </row>
    <row r="231" spans="1:74" ht="12.75" customHeight="1">
      <c r="A231" s="56"/>
      <c r="B231" s="93"/>
      <c r="C231" s="40" t="str">
        <f t="shared" si="301"/>
        <v/>
      </c>
      <c r="D231" s="55" t="str">
        <f t="shared" si="297"/>
        <v/>
      </c>
      <c r="E231" s="102" t="str">
        <f t="shared" si="295"/>
        <v/>
      </c>
      <c r="F231" s="103" t="str">
        <f t="shared" si="310"/>
        <v/>
      </c>
      <c r="G231" s="102" t="str">
        <f t="shared" si="296"/>
        <v/>
      </c>
      <c r="H231" s="189" t="str">
        <f t="shared" si="311"/>
        <v/>
      </c>
      <c r="I231" s="190"/>
      <c r="J231" s="104"/>
      <c r="K231" s="104"/>
      <c r="L231" s="105" t="str">
        <f t="shared" si="302"/>
        <v/>
      </c>
      <c r="M231" s="104"/>
      <c r="N231" s="104"/>
      <c r="O231" s="107" t="str">
        <f t="shared" si="303"/>
        <v/>
      </c>
      <c r="P231" s="53"/>
      <c r="Q231" s="254"/>
      <c r="R231" s="238">
        <f t="shared" si="272"/>
        <v>0</v>
      </c>
      <c r="S231" s="44">
        <f t="shared" si="273"/>
        <v>0</v>
      </c>
      <c r="T231" s="44">
        <f t="shared" si="274"/>
        <v>1900</v>
      </c>
      <c r="U231" s="44">
        <f t="shared" si="275"/>
        <v>0</v>
      </c>
      <c r="V231" s="44">
        <f t="shared" si="276"/>
        <v>0</v>
      </c>
      <c r="W231" s="44">
        <f t="shared" si="304"/>
        <v>0</v>
      </c>
      <c r="X231" s="236">
        <f t="shared" si="277"/>
        <v>1</v>
      </c>
      <c r="Y231" s="236">
        <f t="shared" si="278"/>
        <v>0</v>
      </c>
      <c r="Z231" s="236">
        <f t="shared" si="279"/>
        <v>0</v>
      </c>
      <c r="AA231" s="236">
        <f t="shared" si="280"/>
        <v>0</v>
      </c>
      <c r="AB231" s="236">
        <f t="shared" si="281"/>
        <v>0</v>
      </c>
      <c r="AC231" s="251">
        <f>PMT(U231/R24*(AB231),1,-AQ230,AQ230)</f>
        <v>0</v>
      </c>
      <c r="AD231" s="251">
        <f t="shared" si="282"/>
        <v>0</v>
      </c>
      <c r="AE231" s="251">
        <f t="shared" si="283"/>
        <v>0</v>
      </c>
      <c r="AF231" s="251">
        <f t="shared" si="284"/>
        <v>0</v>
      </c>
      <c r="AG231" s="251">
        <f t="shared" si="285"/>
        <v>0</v>
      </c>
      <c r="AH231" s="252">
        <f t="shared" si="312"/>
        <v>0</v>
      </c>
      <c r="AI231" s="252">
        <f t="shared" si="313"/>
        <v>1</v>
      </c>
      <c r="AJ231" s="236">
        <f t="shared" si="314"/>
        <v>0</v>
      </c>
      <c r="AK231" s="249">
        <f t="shared" si="305"/>
        <v>0</v>
      </c>
      <c r="AL231" s="236">
        <f t="shared" si="286"/>
        <v>0</v>
      </c>
      <c r="AM231" s="249">
        <f t="shared" si="306"/>
        <v>0</v>
      </c>
      <c r="AN231" s="249">
        <f t="shared" si="315"/>
        <v>0</v>
      </c>
      <c r="AO231" s="249">
        <f t="shared" si="316"/>
        <v>0</v>
      </c>
      <c r="AP231" s="249">
        <f t="shared" si="317"/>
        <v>0</v>
      </c>
      <c r="AQ231" s="251">
        <f t="shared" si="318"/>
        <v>0</v>
      </c>
      <c r="AR231" s="243">
        <f t="shared" si="307"/>
        <v>0</v>
      </c>
      <c r="AS231" s="243">
        <f t="shared" si="298"/>
        <v>0</v>
      </c>
      <c r="AT231" s="249">
        <f t="shared" si="271"/>
        <v>0</v>
      </c>
      <c r="AU231" s="249">
        <f t="shared" si="308"/>
        <v>0</v>
      </c>
      <c r="AV231" s="44">
        <f t="shared" si="287"/>
        <v>1</v>
      </c>
      <c r="AW231" s="44">
        <f t="shared" si="288"/>
        <v>0</v>
      </c>
      <c r="AX231" s="249" t="e">
        <f t="shared" si="309"/>
        <v>#VALUE!</v>
      </c>
      <c r="AY231" s="249" t="e">
        <f t="shared" si="289"/>
        <v>#VALUE!</v>
      </c>
      <c r="AZ231" s="243" t="e">
        <f t="shared" si="290"/>
        <v>#VALUE!</v>
      </c>
      <c r="BA231" s="253">
        <f t="shared" si="291"/>
        <v>0</v>
      </c>
      <c r="BB231" s="253">
        <f t="shared" si="292"/>
        <v>0</v>
      </c>
      <c r="BC231" s="226">
        <f t="shared" si="293"/>
        <v>0</v>
      </c>
      <c r="BD231" s="249" t="b">
        <f t="shared" si="294"/>
        <v>0</v>
      </c>
      <c r="BE231" s="249">
        <f t="shared" si="299"/>
        <v>0</v>
      </c>
      <c r="BF231" s="236">
        <f t="shared" si="300"/>
        <v>0</v>
      </c>
      <c r="BG231" s="80"/>
      <c r="BH231" s="80"/>
      <c r="BI231" s="80"/>
      <c r="BN231" s="82"/>
      <c r="BO231" s="82"/>
      <c r="BP231" s="82"/>
      <c r="BQ231" s="82"/>
      <c r="BR231" s="82"/>
      <c r="BS231" s="82"/>
      <c r="BU231" s="131"/>
      <c r="BV231" s="131"/>
    </row>
    <row r="232" spans="1:74" ht="12.75" customHeight="1">
      <c r="A232" s="56"/>
      <c r="B232" s="93"/>
      <c r="C232" s="40" t="str">
        <f t="shared" si="301"/>
        <v/>
      </c>
      <c r="D232" s="55" t="str">
        <f t="shared" si="297"/>
        <v/>
      </c>
      <c r="E232" s="102" t="str">
        <f t="shared" si="295"/>
        <v/>
      </c>
      <c r="F232" s="103" t="str">
        <f t="shared" si="310"/>
        <v/>
      </c>
      <c r="G232" s="102" t="str">
        <f t="shared" si="296"/>
        <v/>
      </c>
      <c r="H232" s="189" t="str">
        <f t="shared" si="311"/>
        <v/>
      </c>
      <c r="I232" s="190"/>
      <c r="J232" s="104"/>
      <c r="K232" s="104"/>
      <c r="L232" s="105" t="str">
        <f t="shared" si="302"/>
        <v/>
      </c>
      <c r="M232" s="104"/>
      <c r="N232" s="104"/>
      <c r="O232" s="107" t="str">
        <f t="shared" si="303"/>
        <v/>
      </c>
      <c r="P232" s="53"/>
      <c r="Q232" s="254"/>
      <c r="R232" s="238">
        <f t="shared" si="272"/>
        <v>0</v>
      </c>
      <c r="S232" s="44">
        <f t="shared" si="273"/>
        <v>0</v>
      </c>
      <c r="T232" s="44">
        <f t="shared" si="274"/>
        <v>1900</v>
      </c>
      <c r="U232" s="44">
        <f t="shared" si="275"/>
        <v>0</v>
      </c>
      <c r="V232" s="44">
        <f t="shared" si="276"/>
        <v>0</v>
      </c>
      <c r="W232" s="44">
        <f t="shared" si="304"/>
        <v>0</v>
      </c>
      <c r="X232" s="236">
        <f t="shared" si="277"/>
        <v>1</v>
      </c>
      <c r="Y232" s="236">
        <f t="shared" si="278"/>
        <v>0</v>
      </c>
      <c r="Z232" s="236">
        <f t="shared" si="279"/>
        <v>0</v>
      </c>
      <c r="AA232" s="236">
        <f t="shared" si="280"/>
        <v>0</v>
      </c>
      <c r="AB232" s="236">
        <f t="shared" si="281"/>
        <v>0</v>
      </c>
      <c r="AC232" s="251">
        <f>PMT(U232/R24*(AB232),1,-AQ231,AQ231)</f>
        <v>0</v>
      </c>
      <c r="AD232" s="251">
        <f t="shared" si="282"/>
        <v>0</v>
      </c>
      <c r="AE232" s="251">
        <f t="shared" si="283"/>
        <v>0</v>
      </c>
      <c r="AF232" s="251">
        <f t="shared" si="284"/>
        <v>0</v>
      </c>
      <c r="AG232" s="251">
        <f t="shared" si="285"/>
        <v>0</v>
      </c>
      <c r="AH232" s="252">
        <f t="shared" si="312"/>
        <v>0</v>
      </c>
      <c r="AI232" s="252">
        <f t="shared" si="313"/>
        <v>1</v>
      </c>
      <c r="AJ232" s="236">
        <f t="shared" si="314"/>
        <v>0</v>
      </c>
      <c r="AK232" s="249">
        <f t="shared" si="305"/>
        <v>0</v>
      </c>
      <c r="AL232" s="236">
        <f t="shared" si="286"/>
        <v>0</v>
      </c>
      <c r="AM232" s="249">
        <f t="shared" si="306"/>
        <v>0</v>
      </c>
      <c r="AN232" s="249">
        <f t="shared" si="315"/>
        <v>0</v>
      </c>
      <c r="AO232" s="249">
        <f t="shared" si="316"/>
        <v>0</v>
      </c>
      <c r="AP232" s="249">
        <f t="shared" si="317"/>
        <v>0</v>
      </c>
      <c r="AQ232" s="251">
        <f t="shared" si="318"/>
        <v>0</v>
      </c>
      <c r="AR232" s="243">
        <f t="shared" si="307"/>
        <v>0</v>
      </c>
      <c r="AS232" s="243">
        <f t="shared" si="298"/>
        <v>0</v>
      </c>
      <c r="AT232" s="249">
        <f t="shared" si="271"/>
        <v>0</v>
      </c>
      <c r="AU232" s="249">
        <f t="shared" si="308"/>
        <v>0</v>
      </c>
      <c r="AV232" s="44">
        <f t="shared" si="287"/>
        <v>1</v>
      </c>
      <c r="AW232" s="44">
        <f t="shared" si="288"/>
        <v>0</v>
      </c>
      <c r="AX232" s="249" t="e">
        <f t="shared" si="309"/>
        <v>#VALUE!</v>
      </c>
      <c r="AY232" s="249" t="e">
        <f t="shared" si="289"/>
        <v>#VALUE!</v>
      </c>
      <c r="AZ232" s="243" t="e">
        <f t="shared" si="290"/>
        <v>#VALUE!</v>
      </c>
      <c r="BA232" s="253">
        <f t="shared" si="291"/>
        <v>0</v>
      </c>
      <c r="BB232" s="253">
        <f t="shared" si="292"/>
        <v>0</v>
      </c>
      <c r="BC232" s="226">
        <f t="shared" si="293"/>
        <v>0</v>
      </c>
      <c r="BD232" s="249" t="b">
        <f t="shared" si="294"/>
        <v>0</v>
      </c>
      <c r="BE232" s="249">
        <f t="shared" si="299"/>
        <v>0</v>
      </c>
      <c r="BF232" s="236">
        <f t="shared" si="300"/>
        <v>0</v>
      </c>
      <c r="BG232" s="80"/>
      <c r="BH232" s="80"/>
      <c r="BI232" s="80"/>
      <c r="BN232" s="82"/>
      <c r="BO232" s="82"/>
      <c r="BP232" s="82"/>
      <c r="BQ232" s="82"/>
      <c r="BR232" s="82"/>
      <c r="BS232" s="82"/>
      <c r="BU232" s="131"/>
      <c r="BV232" s="131"/>
    </row>
    <row r="233" spans="1:74" ht="12.75" customHeight="1">
      <c r="A233" s="56"/>
      <c r="B233" s="93"/>
      <c r="C233" s="40" t="str">
        <f t="shared" si="301"/>
        <v/>
      </c>
      <c r="D233" s="55" t="str">
        <f t="shared" si="297"/>
        <v/>
      </c>
      <c r="E233" s="102" t="str">
        <f t="shared" si="295"/>
        <v/>
      </c>
      <c r="F233" s="103" t="str">
        <f t="shared" si="310"/>
        <v/>
      </c>
      <c r="G233" s="102" t="str">
        <f t="shared" si="296"/>
        <v/>
      </c>
      <c r="H233" s="189" t="str">
        <f t="shared" si="311"/>
        <v/>
      </c>
      <c r="I233" s="190"/>
      <c r="J233" s="104"/>
      <c r="K233" s="104"/>
      <c r="L233" s="105" t="str">
        <f t="shared" si="302"/>
        <v/>
      </c>
      <c r="M233" s="104"/>
      <c r="N233" s="104"/>
      <c r="O233" s="107" t="str">
        <f t="shared" si="303"/>
        <v/>
      </c>
      <c r="P233" s="53"/>
      <c r="Q233" s="254"/>
      <c r="R233" s="238">
        <f t="shared" si="272"/>
        <v>0</v>
      </c>
      <c r="S233" s="44">
        <f t="shared" si="273"/>
        <v>0</v>
      </c>
      <c r="T233" s="44">
        <f t="shared" si="274"/>
        <v>1900</v>
      </c>
      <c r="U233" s="44">
        <f t="shared" si="275"/>
        <v>0</v>
      </c>
      <c r="V233" s="44">
        <f t="shared" si="276"/>
        <v>0</v>
      </c>
      <c r="W233" s="44">
        <f t="shared" si="304"/>
        <v>0</v>
      </c>
      <c r="X233" s="236">
        <f t="shared" si="277"/>
        <v>1</v>
      </c>
      <c r="Y233" s="236">
        <f t="shared" si="278"/>
        <v>0</v>
      </c>
      <c r="Z233" s="236">
        <f t="shared" si="279"/>
        <v>0</v>
      </c>
      <c r="AA233" s="236">
        <f t="shared" si="280"/>
        <v>0</v>
      </c>
      <c r="AB233" s="236">
        <f t="shared" si="281"/>
        <v>0</v>
      </c>
      <c r="AC233" s="251">
        <f>PMT(U233/R24*(AB233),1,-AQ232,AQ232)</f>
        <v>0</v>
      </c>
      <c r="AD233" s="251">
        <f t="shared" si="282"/>
        <v>0</v>
      </c>
      <c r="AE233" s="251">
        <f t="shared" si="283"/>
        <v>0</v>
      </c>
      <c r="AF233" s="251">
        <f t="shared" si="284"/>
        <v>0</v>
      </c>
      <c r="AG233" s="251">
        <f t="shared" si="285"/>
        <v>0</v>
      </c>
      <c r="AH233" s="252">
        <f t="shared" si="312"/>
        <v>0</v>
      </c>
      <c r="AI233" s="252">
        <f t="shared" si="313"/>
        <v>1</v>
      </c>
      <c r="AJ233" s="236">
        <f t="shared" si="314"/>
        <v>0</v>
      </c>
      <c r="AK233" s="249">
        <f t="shared" si="305"/>
        <v>0</v>
      </c>
      <c r="AL233" s="236">
        <f t="shared" si="286"/>
        <v>0</v>
      </c>
      <c r="AM233" s="249">
        <f t="shared" si="306"/>
        <v>0</v>
      </c>
      <c r="AN233" s="249">
        <f t="shared" si="315"/>
        <v>0</v>
      </c>
      <c r="AO233" s="249">
        <f t="shared" si="316"/>
        <v>0</v>
      </c>
      <c r="AP233" s="249">
        <f t="shared" si="317"/>
        <v>0</v>
      </c>
      <c r="AQ233" s="251">
        <f t="shared" si="318"/>
        <v>0</v>
      </c>
      <c r="AR233" s="243">
        <f t="shared" si="307"/>
        <v>0</v>
      </c>
      <c r="AS233" s="243">
        <f t="shared" si="298"/>
        <v>0</v>
      </c>
      <c r="AT233" s="249">
        <f t="shared" si="271"/>
        <v>0</v>
      </c>
      <c r="AU233" s="249">
        <f t="shared" si="308"/>
        <v>0</v>
      </c>
      <c r="AV233" s="44">
        <f t="shared" si="287"/>
        <v>1</v>
      </c>
      <c r="AW233" s="44">
        <f t="shared" si="288"/>
        <v>0</v>
      </c>
      <c r="AX233" s="249" t="e">
        <f t="shared" si="309"/>
        <v>#VALUE!</v>
      </c>
      <c r="AY233" s="249" t="e">
        <f t="shared" si="289"/>
        <v>#VALUE!</v>
      </c>
      <c r="AZ233" s="243" t="e">
        <f t="shared" si="290"/>
        <v>#VALUE!</v>
      </c>
      <c r="BA233" s="253">
        <f t="shared" si="291"/>
        <v>0</v>
      </c>
      <c r="BB233" s="253">
        <f t="shared" si="292"/>
        <v>0</v>
      </c>
      <c r="BC233" s="226">
        <f t="shared" si="293"/>
        <v>0</v>
      </c>
      <c r="BD233" s="249" t="b">
        <f t="shared" si="294"/>
        <v>0</v>
      </c>
      <c r="BE233" s="249">
        <f t="shared" si="299"/>
        <v>0</v>
      </c>
      <c r="BF233" s="236">
        <f t="shared" si="300"/>
        <v>0</v>
      </c>
      <c r="BG233" s="80"/>
      <c r="BH233" s="80"/>
      <c r="BI233" s="80"/>
      <c r="BN233" s="82"/>
      <c r="BO233" s="82"/>
      <c r="BP233" s="82"/>
      <c r="BQ233" s="82"/>
      <c r="BR233" s="82"/>
      <c r="BS233" s="82"/>
      <c r="BU233" s="131"/>
      <c r="BV233" s="131"/>
    </row>
    <row r="234" spans="1:74" ht="12.75" customHeight="1">
      <c r="A234" s="56"/>
      <c r="B234" s="93"/>
      <c r="C234" s="40" t="str">
        <f t="shared" si="301"/>
        <v/>
      </c>
      <c r="D234" s="55" t="str">
        <f t="shared" si="297"/>
        <v/>
      </c>
      <c r="E234" s="102" t="str">
        <f t="shared" si="295"/>
        <v/>
      </c>
      <c r="F234" s="103" t="str">
        <f t="shared" si="310"/>
        <v/>
      </c>
      <c r="G234" s="102" t="str">
        <f t="shared" si="296"/>
        <v/>
      </c>
      <c r="H234" s="189" t="str">
        <f t="shared" si="311"/>
        <v/>
      </c>
      <c r="I234" s="190"/>
      <c r="J234" s="104"/>
      <c r="K234" s="104"/>
      <c r="L234" s="105" t="str">
        <f t="shared" si="302"/>
        <v/>
      </c>
      <c r="M234" s="104"/>
      <c r="N234" s="104"/>
      <c r="O234" s="107" t="str">
        <f t="shared" si="303"/>
        <v/>
      </c>
      <c r="P234" s="53"/>
      <c r="Q234" s="254"/>
      <c r="R234" s="238">
        <f t="shared" si="272"/>
        <v>0</v>
      </c>
      <c r="S234" s="44">
        <f t="shared" si="273"/>
        <v>0</v>
      </c>
      <c r="T234" s="44">
        <f t="shared" si="274"/>
        <v>1900</v>
      </c>
      <c r="U234" s="44">
        <f t="shared" si="275"/>
        <v>0</v>
      </c>
      <c r="V234" s="44">
        <f t="shared" si="276"/>
        <v>0</v>
      </c>
      <c r="W234" s="44">
        <f t="shared" si="304"/>
        <v>0</v>
      </c>
      <c r="X234" s="236">
        <f t="shared" si="277"/>
        <v>1</v>
      </c>
      <c r="Y234" s="236">
        <f t="shared" si="278"/>
        <v>0</v>
      </c>
      <c r="Z234" s="236">
        <f t="shared" si="279"/>
        <v>0</v>
      </c>
      <c r="AA234" s="236">
        <f t="shared" si="280"/>
        <v>0</v>
      </c>
      <c r="AB234" s="236">
        <f t="shared" si="281"/>
        <v>0</v>
      </c>
      <c r="AC234" s="251">
        <f>PMT(U234/R24*(AB234),1,-AQ233,AQ233)</f>
        <v>0</v>
      </c>
      <c r="AD234" s="251">
        <f t="shared" si="282"/>
        <v>0</v>
      </c>
      <c r="AE234" s="251">
        <f t="shared" si="283"/>
        <v>0</v>
      </c>
      <c r="AF234" s="251">
        <f t="shared" si="284"/>
        <v>0</v>
      </c>
      <c r="AG234" s="251">
        <f t="shared" si="285"/>
        <v>0</v>
      </c>
      <c r="AH234" s="252">
        <f t="shared" si="312"/>
        <v>0</v>
      </c>
      <c r="AI234" s="252">
        <f t="shared" si="313"/>
        <v>1</v>
      </c>
      <c r="AJ234" s="236">
        <f t="shared" si="314"/>
        <v>0</v>
      </c>
      <c r="AK234" s="249">
        <f t="shared" si="305"/>
        <v>0</v>
      </c>
      <c r="AL234" s="236">
        <f t="shared" si="286"/>
        <v>0</v>
      </c>
      <c r="AM234" s="249">
        <f t="shared" si="306"/>
        <v>0</v>
      </c>
      <c r="AN234" s="249">
        <f t="shared" si="315"/>
        <v>0</v>
      </c>
      <c r="AO234" s="249">
        <f t="shared" si="316"/>
        <v>0</v>
      </c>
      <c r="AP234" s="249">
        <f t="shared" si="317"/>
        <v>0</v>
      </c>
      <c r="AQ234" s="251">
        <f t="shared" si="318"/>
        <v>0</v>
      </c>
      <c r="AR234" s="243">
        <f t="shared" si="307"/>
        <v>0</v>
      </c>
      <c r="AS234" s="243">
        <f t="shared" si="298"/>
        <v>0</v>
      </c>
      <c r="AT234" s="249">
        <f t="shared" si="271"/>
        <v>0</v>
      </c>
      <c r="AU234" s="249">
        <f t="shared" si="308"/>
        <v>0</v>
      </c>
      <c r="AV234" s="44">
        <f t="shared" si="287"/>
        <v>1</v>
      </c>
      <c r="AW234" s="44">
        <f t="shared" si="288"/>
        <v>0</v>
      </c>
      <c r="AX234" s="249" t="e">
        <f t="shared" si="309"/>
        <v>#VALUE!</v>
      </c>
      <c r="AY234" s="249" t="e">
        <f t="shared" si="289"/>
        <v>#VALUE!</v>
      </c>
      <c r="AZ234" s="243" t="e">
        <f t="shared" si="290"/>
        <v>#VALUE!</v>
      </c>
      <c r="BA234" s="253">
        <f t="shared" si="291"/>
        <v>0</v>
      </c>
      <c r="BB234" s="253">
        <f t="shared" si="292"/>
        <v>0</v>
      </c>
      <c r="BC234" s="226">
        <f t="shared" si="293"/>
        <v>0</v>
      </c>
      <c r="BD234" s="249" t="b">
        <f t="shared" si="294"/>
        <v>0</v>
      </c>
      <c r="BE234" s="249">
        <f t="shared" si="299"/>
        <v>0</v>
      </c>
      <c r="BF234" s="236">
        <f t="shared" si="300"/>
        <v>0</v>
      </c>
      <c r="BG234" s="80"/>
      <c r="BH234" s="80"/>
      <c r="BI234" s="80"/>
      <c r="BN234" s="82"/>
      <c r="BO234" s="82"/>
      <c r="BP234" s="82"/>
      <c r="BQ234" s="82"/>
      <c r="BR234" s="82"/>
      <c r="BS234" s="82"/>
      <c r="BU234" s="131"/>
      <c r="BV234" s="131"/>
    </row>
    <row r="235" spans="1:74" ht="12.75" customHeight="1">
      <c r="A235" s="56"/>
      <c r="B235" s="93"/>
      <c r="C235" s="40" t="str">
        <f t="shared" si="301"/>
        <v/>
      </c>
      <c r="D235" s="55" t="str">
        <f t="shared" si="297"/>
        <v/>
      </c>
      <c r="E235" s="102" t="str">
        <f t="shared" si="295"/>
        <v/>
      </c>
      <c r="F235" s="103" t="str">
        <f t="shared" si="310"/>
        <v/>
      </c>
      <c r="G235" s="102" t="str">
        <f t="shared" si="296"/>
        <v/>
      </c>
      <c r="H235" s="189" t="str">
        <f t="shared" si="311"/>
        <v/>
      </c>
      <c r="I235" s="190"/>
      <c r="J235" s="104"/>
      <c r="K235" s="104"/>
      <c r="L235" s="105" t="str">
        <f t="shared" si="302"/>
        <v/>
      </c>
      <c r="M235" s="104"/>
      <c r="N235" s="104"/>
      <c r="O235" s="107" t="str">
        <f t="shared" si="303"/>
        <v/>
      </c>
      <c r="P235" s="53"/>
      <c r="Q235" s="254"/>
      <c r="R235" s="238">
        <f t="shared" si="272"/>
        <v>0</v>
      </c>
      <c r="S235" s="44">
        <f t="shared" si="273"/>
        <v>0</v>
      </c>
      <c r="T235" s="44">
        <f t="shared" si="274"/>
        <v>1900</v>
      </c>
      <c r="U235" s="44">
        <f t="shared" si="275"/>
        <v>0</v>
      </c>
      <c r="V235" s="44">
        <f t="shared" si="276"/>
        <v>0</v>
      </c>
      <c r="W235" s="44">
        <f t="shared" si="304"/>
        <v>0</v>
      </c>
      <c r="X235" s="236">
        <f t="shared" si="277"/>
        <v>1</v>
      </c>
      <c r="Y235" s="236">
        <f t="shared" si="278"/>
        <v>0</v>
      </c>
      <c r="Z235" s="236">
        <f t="shared" si="279"/>
        <v>0</v>
      </c>
      <c r="AA235" s="236">
        <f t="shared" si="280"/>
        <v>0</v>
      </c>
      <c r="AB235" s="236">
        <f t="shared" si="281"/>
        <v>0</v>
      </c>
      <c r="AC235" s="251">
        <f>PMT(U235/R24*(AB235),1,-AQ234,AQ234)</f>
        <v>0</v>
      </c>
      <c r="AD235" s="251">
        <f t="shared" si="282"/>
        <v>0</v>
      </c>
      <c r="AE235" s="251">
        <f t="shared" si="283"/>
        <v>0</v>
      </c>
      <c r="AF235" s="251">
        <f t="shared" si="284"/>
        <v>0</v>
      </c>
      <c r="AG235" s="251">
        <f t="shared" si="285"/>
        <v>0</v>
      </c>
      <c r="AH235" s="252">
        <f t="shared" si="312"/>
        <v>0</v>
      </c>
      <c r="AI235" s="252">
        <f t="shared" si="313"/>
        <v>1</v>
      </c>
      <c r="AJ235" s="236">
        <f t="shared" si="314"/>
        <v>0</v>
      </c>
      <c r="AK235" s="249">
        <f t="shared" si="305"/>
        <v>0</v>
      </c>
      <c r="AL235" s="236">
        <f t="shared" si="286"/>
        <v>0</v>
      </c>
      <c r="AM235" s="249">
        <f t="shared" si="306"/>
        <v>0</v>
      </c>
      <c r="AN235" s="249">
        <f t="shared" si="315"/>
        <v>0</v>
      </c>
      <c r="AO235" s="249">
        <f t="shared" si="316"/>
        <v>0</v>
      </c>
      <c r="AP235" s="249">
        <f t="shared" si="317"/>
        <v>0</v>
      </c>
      <c r="AQ235" s="251">
        <f t="shared" si="318"/>
        <v>0</v>
      </c>
      <c r="AR235" s="243">
        <f t="shared" si="307"/>
        <v>0</v>
      </c>
      <c r="AS235" s="243">
        <f t="shared" si="298"/>
        <v>0</v>
      </c>
      <c r="AT235" s="249">
        <f t="shared" si="271"/>
        <v>0</v>
      </c>
      <c r="AU235" s="249">
        <f t="shared" si="308"/>
        <v>0</v>
      </c>
      <c r="AV235" s="44">
        <f t="shared" si="287"/>
        <v>1</v>
      </c>
      <c r="AW235" s="44">
        <f t="shared" si="288"/>
        <v>0</v>
      </c>
      <c r="AX235" s="249" t="e">
        <f t="shared" si="309"/>
        <v>#VALUE!</v>
      </c>
      <c r="AY235" s="249" t="e">
        <f t="shared" si="289"/>
        <v>#VALUE!</v>
      </c>
      <c r="AZ235" s="243" t="e">
        <f t="shared" si="290"/>
        <v>#VALUE!</v>
      </c>
      <c r="BA235" s="253">
        <f t="shared" si="291"/>
        <v>0</v>
      </c>
      <c r="BB235" s="253">
        <f t="shared" si="292"/>
        <v>0</v>
      </c>
      <c r="BC235" s="226">
        <f t="shared" si="293"/>
        <v>0</v>
      </c>
      <c r="BD235" s="249" t="b">
        <f t="shared" si="294"/>
        <v>0</v>
      </c>
      <c r="BE235" s="249">
        <f t="shared" si="299"/>
        <v>0</v>
      </c>
      <c r="BF235" s="236">
        <f t="shared" si="300"/>
        <v>0</v>
      </c>
      <c r="BG235" s="80"/>
      <c r="BH235" s="80"/>
      <c r="BI235" s="80"/>
      <c r="BN235" s="82"/>
      <c r="BO235" s="82"/>
      <c r="BP235" s="82"/>
      <c r="BQ235" s="82"/>
      <c r="BR235" s="82"/>
      <c r="BS235" s="82"/>
      <c r="BU235" s="131"/>
      <c r="BV235" s="131"/>
    </row>
    <row r="236" spans="1:74" ht="12.75" customHeight="1">
      <c r="A236" s="56"/>
      <c r="B236" s="93"/>
      <c r="C236" s="40" t="str">
        <f t="shared" si="301"/>
        <v/>
      </c>
      <c r="D236" s="55" t="str">
        <f t="shared" si="297"/>
        <v/>
      </c>
      <c r="E236" s="102" t="str">
        <f t="shared" si="295"/>
        <v/>
      </c>
      <c r="F236" s="103" t="str">
        <f t="shared" si="310"/>
        <v/>
      </c>
      <c r="G236" s="102" t="str">
        <f t="shared" si="296"/>
        <v/>
      </c>
      <c r="H236" s="189" t="str">
        <f t="shared" si="311"/>
        <v/>
      </c>
      <c r="I236" s="190"/>
      <c r="J236" s="104"/>
      <c r="K236" s="104"/>
      <c r="L236" s="105" t="str">
        <f t="shared" si="302"/>
        <v/>
      </c>
      <c r="M236" s="104"/>
      <c r="N236" s="104"/>
      <c r="O236" s="107" t="str">
        <f t="shared" si="303"/>
        <v/>
      </c>
      <c r="P236" s="53"/>
      <c r="Q236" s="254"/>
      <c r="R236" s="238">
        <f t="shared" si="272"/>
        <v>0</v>
      </c>
      <c r="S236" s="44">
        <f t="shared" si="273"/>
        <v>0</v>
      </c>
      <c r="T236" s="44">
        <f t="shared" si="274"/>
        <v>1900</v>
      </c>
      <c r="U236" s="44">
        <f t="shared" si="275"/>
        <v>0</v>
      </c>
      <c r="V236" s="44">
        <f t="shared" si="276"/>
        <v>0</v>
      </c>
      <c r="W236" s="44">
        <f t="shared" si="304"/>
        <v>0</v>
      </c>
      <c r="X236" s="236">
        <f t="shared" si="277"/>
        <v>1</v>
      </c>
      <c r="Y236" s="236">
        <f t="shared" si="278"/>
        <v>0</v>
      </c>
      <c r="Z236" s="236">
        <f t="shared" si="279"/>
        <v>0</v>
      </c>
      <c r="AA236" s="236">
        <f t="shared" si="280"/>
        <v>0</v>
      </c>
      <c r="AB236" s="236">
        <f t="shared" si="281"/>
        <v>0</v>
      </c>
      <c r="AC236" s="251">
        <f>PMT(U236/R24*(AB236),1,-AQ235,AQ235)</f>
        <v>0</v>
      </c>
      <c r="AD236" s="251">
        <f t="shared" si="282"/>
        <v>0</v>
      </c>
      <c r="AE236" s="251">
        <f t="shared" si="283"/>
        <v>0</v>
      </c>
      <c r="AF236" s="251">
        <f t="shared" si="284"/>
        <v>0</v>
      </c>
      <c r="AG236" s="251">
        <f t="shared" si="285"/>
        <v>0</v>
      </c>
      <c r="AH236" s="252">
        <f t="shared" si="312"/>
        <v>0</v>
      </c>
      <c r="AI236" s="252">
        <f t="shared" si="313"/>
        <v>1</v>
      </c>
      <c r="AJ236" s="236">
        <f t="shared" si="314"/>
        <v>0</v>
      </c>
      <c r="AK236" s="249">
        <f t="shared" si="305"/>
        <v>0</v>
      </c>
      <c r="AL236" s="236">
        <f t="shared" si="286"/>
        <v>0</v>
      </c>
      <c r="AM236" s="249">
        <f t="shared" si="306"/>
        <v>0</v>
      </c>
      <c r="AN236" s="249">
        <f t="shared" si="315"/>
        <v>0</v>
      </c>
      <c r="AO236" s="249">
        <f t="shared" si="316"/>
        <v>0</v>
      </c>
      <c r="AP236" s="249">
        <f t="shared" si="317"/>
        <v>0</v>
      </c>
      <c r="AQ236" s="251">
        <f t="shared" si="318"/>
        <v>0</v>
      </c>
      <c r="AR236" s="243">
        <f t="shared" si="307"/>
        <v>0</v>
      </c>
      <c r="AS236" s="243">
        <f t="shared" si="298"/>
        <v>0</v>
      </c>
      <c r="AT236" s="249">
        <f t="shared" si="271"/>
        <v>0</v>
      </c>
      <c r="AU236" s="249">
        <f t="shared" si="308"/>
        <v>0</v>
      </c>
      <c r="AV236" s="44">
        <f t="shared" si="287"/>
        <v>1</v>
      </c>
      <c r="AW236" s="44">
        <f t="shared" si="288"/>
        <v>0</v>
      </c>
      <c r="AX236" s="249" t="e">
        <f t="shared" si="309"/>
        <v>#VALUE!</v>
      </c>
      <c r="AY236" s="249" t="e">
        <f t="shared" si="289"/>
        <v>#VALUE!</v>
      </c>
      <c r="AZ236" s="243" t="e">
        <f t="shared" si="290"/>
        <v>#VALUE!</v>
      </c>
      <c r="BA236" s="253">
        <f t="shared" si="291"/>
        <v>0</v>
      </c>
      <c r="BB236" s="253">
        <f t="shared" si="292"/>
        <v>0</v>
      </c>
      <c r="BC236" s="226">
        <f t="shared" si="293"/>
        <v>0</v>
      </c>
      <c r="BD236" s="249" t="b">
        <f t="shared" si="294"/>
        <v>0</v>
      </c>
      <c r="BE236" s="249">
        <f t="shared" si="299"/>
        <v>0</v>
      </c>
      <c r="BF236" s="236">
        <f t="shared" si="300"/>
        <v>0</v>
      </c>
      <c r="BG236" s="80"/>
      <c r="BH236" s="80"/>
      <c r="BI236" s="80"/>
      <c r="BN236" s="82"/>
      <c r="BO236" s="82"/>
      <c r="BP236" s="82"/>
      <c r="BQ236" s="82"/>
      <c r="BR236" s="82"/>
      <c r="BS236" s="82"/>
      <c r="BU236" s="131"/>
      <c r="BV236" s="131"/>
    </row>
    <row r="237" spans="1:74" ht="12.75" customHeight="1">
      <c r="A237" s="56"/>
      <c r="B237" s="93"/>
      <c r="C237" s="40" t="str">
        <f t="shared" si="301"/>
        <v/>
      </c>
      <c r="D237" s="55" t="str">
        <f t="shared" si="297"/>
        <v/>
      </c>
      <c r="E237" s="102" t="str">
        <f t="shared" si="295"/>
        <v/>
      </c>
      <c r="F237" s="103" t="str">
        <f t="shared" si="310"/>
        <v/>
      </c>
      <c r="G237" s="102" t="str">
        <f t="shared" si="296"/>
        <v/>
      </c>
      <c r="H237" s="189" t="str">
        <f t="shared" si="311"/>
        <v/>
      </c>
      <c r="I237" s="190"/>
      <c r="J237" s="104"/>
      <c r="K237" s="104"/>
      <c r="L237" s="105" t="str">
        <f t="shared" si="302"/>
        <v/>
      </c>
      <c r="M237" s="104"/>
      <c r="N237" s="104"/>
      <c r="O237" s="107" t="str">
        <f t="shared" si="303"/>
        <v/>
      </c>
      <c r="P237" s="53"/>
      <c r="Q237" s="254"/>
      <c r="R237" s="238">
        <f t="shared" si="272"/>
        <v>0</v>
      </c>
      <c r="S237" s="44">
        <f t="shared" si="273"/>
        <v>0</v>
      </c>
      <c r="T237" s="44">
        <f t="shared" si="274"/>
        <v>1900</v>
      </c>
      <c r="U237" s="44">
        <f t="shared" si="275"/>
        <v>0</v>
      </c>
      <c r="V237" s="44">
        <f t="shared" si="276"/>
        <v>0</v>
      </c>
      <c r="W237" s="44">
        <f t="shared" si="304"/>
        <v>0</v>
      </c>
      <c r="X237" s="236">
        <f t="shared" si="277"/>
        <v>1</v>
      </c>
      <c r="Y237" s="236">
        <f t="shared" si="278"/>
        <v>0</v>
      </c>
      <c r="Z237" s="236">
        <f t="shared" si="279"/>
        <v>0</v>
      </c>
      <c r="AA237" s="236">
        <f t="shared" si="280"/>
        <v>0</v>
      </c>
      <c r="AB237" s="236">
        <f t="shared" si="281"/>
        <v>0</v>
      </c>
      <c r="AC237" s="251">
        <f>PMT(U237/R24*(AB237),1,-AQ236,AQ236)</f>
        <v>0</v>
      </c>
      <c r="AD237" s="251">
        <f t="shared" si="282"/>
        <v>0</v>
      </c>
      <c r="AE237" s="251">
        <f t="shared" si="283"/>
        <v>0</v>
      </c>
      <c r="AF237" s="251">
        <f t="shared" si="284"/>
        <v>0</v>
      </c>
      <c r="AG237" s="251">
        <f t="shared" si="285"/>
        <v>0</v>
      </c>
      <c r="AH237" s="252">
        <f t="shared" si="312"/>
        <v>0</v>
      </c>
      <c r="AI237" s="252">
        <f t="shared" si="313"/>
        <v>1</v>
      </c>
      <c r="AJ237" s="236">
        <f t="shared" si="314"/>
        <v>0</v>
      </c>
      <c r="AK237" s="249">
        <f t="shared" si="305"/>
        <v>0</v>
      </c>
      <c r="AL237" s="236">
        <f t="shared" si="286"/>
        <v>0</v>
      </c>
      <c r="AM237" s="249">
        <f t="shared" si="306"/>
        <v>0</v>
      </c>
      <c r="AN237" s="249">
        <f t="shared" si="315"/>
        <v>0</v>
      </c>
      <c r="AO237" s="249">
        <f t="shared" si="316"/>
        <v>0</v>
      </c>
      <c r="AP237" s="249">
        <f t="shared" si="317"/>
        <v>0</v>
      </c>
      <c r="AQ237" s="251">
        <f t="shared" si="318"/>
        <v>0</v>
      </c>
      <c r="AR237" s="243">
        <f t="shared" si="307"/>
        <v>0</v>
      </c>
      <c r="AS237" s="243">
        <f t="shared" si="298"/>
        <v>0</v>
      </c>
      <c r="AT237" s="249">
        <f t="shared" si="271"/>
        <v>0</v>
      </c>
      <c r="AU237" s="249">
        <f t="shared" si="308"/>
        <v>0</v>
      </c>
      <c r="AV237" s="44">
        <f t="shared" si="287"/>
        <v>1</v>
      </c>
      <c r="AW237" s="44">
        <f t="shared" si="288"/>
        <v>0</v>
      </c>
      <c r="AX237" s="249" t="e">
        <f t="shared" si="309"/>
        <v>#VALUE!</v>
      </c>
      <c r="AY237" s="249" t="e">
        <f t="shared" si="289"/>
        <v>#VALUE!</v>
      </c>
      <c r="AZ237" s="243" t="e">
        <f t="shared" si="290"/>
        <v>#VALUE!</v>
      </c>
      <c r="BA237" s="253">
        <f t="shared" si="291"/>
        <v>0</v>
      </c>
      <c r="BB237" s="253">
        <f t="shared" si="292"/>
        <v>0</v>
      </c>
      <c r="BC237" s="226">
        <f t="shared" si="293"/>
        <v>0</v>
      </c>
      <c r="BD237" s="249" t="b">
        <f t="shared" si="294"/>
        <v>0</v>
      </c>
      <c r="BE237" s="249">
        <f t="shared" si="299"/>
        <v>0</v>
      </c>
      <c r="BF237" s="236">
        <f t="shared" si="300"/>
        <v>0</v>
      </c>
      <c r="BG237" s="80"/>
      <c r="BH237" s="80"/>
      <c r="BI237" s="80"/>
      <c r="BN237" s="82"/>
      <c r="BO237" s="82"/>
      <c r="BP237" s="82"/>
      <c r="BQ237" s="82"/>
      <c r="BR237" s="82"/>
      <c r="BS237" s="82"/>
      <c r="BU237" s="131"/>
      <c r="BV237" s="131"/>
    </row>
    <row r="238" spans="1:74" ht="12.75" customHeight="1">
      <c r="A238" s="56"/>
      <c r="B238" s="93"/>
      <c r="C238" s="40" t="str">
        <f t="shared" si="301"/>
        <v/>
      </c>
      <c r="D238" s="55" t="str">
        <f t="shared" si="297"/>
        <v/>
      </c>
      <c r="E238" s="102" t="str">
        <f t="shared" si="295"/>
        <v/>
      </c>
      <c r="F238" s="103" t="str">
        <f t="shared" si="310"/>
        <v/>
      </c>
      <c r="G238" s="102" t="str">
        <f t="shared" si="296"/>
        <v/>
      </c>
      <c r="H238" s="189" t="str">
        <f t="shared" si="311"/>
        <v/>
      </c>
      <c r="I238" s="190"/>
      <c r="J238" s="104"/>
      <c r="K238" s="104"/>
      <c r="L238" s="105" t="str">
        <f t="shared" si="302"/>
        <v/>
      </c>
      <c r="M238" s="104"/>
      <c r="N238" s="104"/>
      <c r="O238" s="107" t="str">
        <f t="shared" si="303"/>
        <v/>
      </c>
      <c r="P238" s="53"/>
      <c r="Q238" s="254"/>
      <c r="R238" s="238">
        <f t="shared" si="272"/>
        <v>0</v>
      </c>
      <c r="S238" s="44">
        <f t="shared" si="273"/>
        <v>0</v>
      </c>
      <c r="T238" s="44">
        <f t="shared" si="274"/>
        <v>1900</v>
      </c>
      <c r="U238" s="44">
        <f t="shared" si="275"/>
        <v>0</v>
      </c>
      <c r="V238" s="44">
        <f t="shared" si="276"/>
        <v>0</v>
      </c>
      <c r="W238" s="44">
        <f t="shared" si="304"/>
        <v>0</v>
      </c>
      <c r="X238" s="236">
        <f t="shared" si="277"/>
        <v>1</v>
      </c>
      <c r="Y238" s="236">
        <f t="shared" si="278"/>
        <v>0</v>
      </c>
      <c r="Z238" s="236">
        <f t="shared" si="279"/>
        <v>0</v>
      </c>
      <c r="AA238" s="236">
        <f t="shared" si="280"/>
        <v>0</v>
      </c>
      <c r="AB238" s="236">
        <f t="shared" si="281"/>
        <v>0</v>
      </c>
      <c r="AC238" s="251">
        <f>PMT(U238/R24*(AB238),1,-AQ237,AQ237)</f>
        <v>0</v>
      </c>
      <c r="AD238" s="251">
        <f t="shared" si="282"/>
        <v>0</v>
      </c>
      <c r="AE238" s="251">
        <f t="shared" si="283"/>
        <v>0</v>
      </c>
      <c r="AF238" s="251">
        <f t="shared" si="284"/>
        <v>0</v>
      </c>
      <c r="AG238" s="251">
        <f t="shared" si="285"/>
        <v>0</v>
      </c>
      <c r="AH238" s="252">
        <f t="shared" si="312"/>
        <v>0</v>
      </c>
      <c r="AI238" s="252">
        <f t="shared" si="313"/>
        <v>1</v>
      </c>
      <c r="AJ238" s="236">
        <f t="shared" si="314"/>
        <v>0</v>
      </c>
      <c r="AK238" s="249">
        <f t="shared" si="305"/>
        <v>0</v>
      </c>
      <c r="AL238" s="236">
        <f t="shared" si="286"/>
        <v>0</v>
      </c>
      <c r="AM238" s="249">
        <f t="shared" si="306"/>
        <v>0</v>
      </c>
      <c r="AN238" s="249">
        <f t="shared" si="315"/>
        <v>0</v>
      </c>
      <c r="AO238" s="249">
        <f t="shared" si="316"/>
        <v>0</v>
      </c>
      <c r="AP238" s="249">
        <f t="shared" si="317"/>
        <v>0</v>
      </c>
      <c r="AQ238" s="251">
        <f t="shared" si="318"/>
        <v>0</v>
      </c>
      <c r="AR238" s="243">
        <f t="shared" si="307"/>
        <v>0</v>
      </c>
      <c r="AS238" s="243">
        <f t="shared" si="298"/>
        <v>0</v>
      </c>
      <c r="AT238" s="249">
        <f t="shared" si="271"/>
        <v>0</v>
      </c>
      <c r="AU238" s="249">
        <f t="shared" si="308"/>
        <v>0</v>
      </c>
      <c r="AV238" s="44">
        <f t="shared" si="287"/>
        <v>1</v>
      </c>
      <c r="AW238" s="44">
        <f t="shared" si="288"/>
        <v>0</v>
      </c>
      <c r="AX238" s="249" t="e">
        <f t="shared" si="309"/>
        <v>#VALUE!</v>
      </c>
      <c r="AY238" s="249" t="e">
        <f t="shared" si="289"/>
        <v>#VALUE!</v>
      </c>
      <c r="AZ238" s="243" t="e">
        <f t="shared" si="290"/>
        <v>#VALUE!</v>
      </c>
      <c r="BA238" s="253">
        <f t="shared" si="291"/>
        <v>0</v>
      </c>
      <c r="BB238" s="253">
        <f t="shared" si="292"/>
        <v>0</v>
      </c>
      <c r="BC238" s="226">
        <f t="shared" si="293"/>
        <v>0</v>
      </c>
      <c r="BD238" s="249" t="b">
        <f t="shared" si="294"/>
        <v>0</v>
      </c>
      <c r="BE238" s="249">
        <f t="shared" si="299"/>
        <v>0</v>
      </c>
      <c r="BF238" s="236">
        <f t="shared" si="300"/>
        <v>0</v>
      </c>
      <c r="BG238" s="80"/>
      <c r="BH238" s="80"/>
      <c r="BI238" s="80"/>
      <c r="BN238" s="82"/>
      <c r="BO238" s="82"/>
      <c r="BP238" s="82"/>
      <c r="BQ238" s="82"/>
      <c r="BR238" s="82"/>
      <c r="BS238" s="82"/>
      <c r="BU238" s="131"/>
      <c r="BV238" s="131"/>
    </row>
    <row r="239" spans="1:74" ht="12.75" customHeight="1">
      <c r="A239" s="56"/>
      <c r="B239" s="93"/>
      <c r="C239" s="40" t="str">
        <f t="shared" si="301"/>
        <v/>
      </c>
      <c r="D239" s="55" t="str">
        <f t="shared" si="297"/>
        <v/>
      </c>
      <c r="E239" s="102" t="str">
        <f t="shared" si="295"/>
        <v/>
      </c>
      <c r="F239" s="103" t="str">
        <f t="shared" si="310"/>
        <v/>
      </c>
      <c r="G239" s="102" t="str">
        <f t="shared" si="296"/>
        <v/>
      </c>
      <c r="H239" s="189" t="str">
        <f t="shared" si="311"/>
        <v/>
      </c>
      <c r="I239" s="190"/>
      <c r="J239" s="104"/>
      <c r="K239" s="104"/>
      <c r="L239" s="105" t="str">
        <f t="shared" si="302"/>
        <v/>
      </c>
      <c r="M239" s="104"/>
      <c r="N239" s="104"/>
      <c r="O239" s="107" t="str">
        <f t="shared" si="303"/>
        <v/>
      </c>
      <c r="P239" s="53"/>
      <c r="Q239" s="254"/>
      <c r="R239" s="238">
        <f t="shared" si="272"/>
        <v>0</v>
      </c>
      <c r="S239" s="44">
        <f t="shared" si="273"/>
        <v>0</v>
      </c>
      <c r="T239" s="44">
        <f t="shared" si="274"/>
        <v>1900</v>
      </c>
      <c r="U239" s="44">
        <f t="shared" si="275"/>
        <v>0</v>
      </c>
      <c r="V239" s="44">
        <f t="shared" si="276"/>
        <v>0</v>
      </c>
      <c r="W239" s="44">
        <f t="shared" si="304"/>
        <v>0</v>
      </c>
      <c r="X239" s="236">
        <f t="shared" si="277"/>
        <v>1</v>
      </c>
      <c r="Y239" s="236">
        <f t="shared" si="278"/>
        <v>0</v>
      </c>
      <c r="Z239" s="236">
        <f t="shared" si="279"/>
        <v>0</v>
      </c>
      <c r="AA239" s="236">
        <f t="shared" si="280"/>
        <v>0</v>
      </c>
      <c r="AB239" s="236">
        <f t="shared" si="281"/>
        <v>0</v>
      </c>
      <c r="AC239" s="251">
        <f>PMT(U239/R24*(AB239),1,-AQ238,AQ238)</f>
        <v>0</v>
      </c>
      <c r="AD239" s="251">
        <f t="shared" si="282"/>
        <v>0</v>
      </c>
      <c r="AE239" s="251">
        <f t="shared" si="283"/>
        <v>0</v>
      </c>
      <c r="AF239" s="251">
        <f t="shared" si="284"/>
        <v>0</v>
      </c>
      <c r="AG239" s="251">
        <f t="shared" si="285"/>
        <v>0</v>
      </c>
      <c r="AH239" s="252">
        <f t="shared" si="312"/>
        <v>0</v>
      </c>
      <c r="AI239" s="252">
        <f t="shared" si="313"/>
        <v>1</v>
      </c>
      <c r="AJ239" s="236">
        <f t="shared" si="314"/>
        <v>0</v>
      </c>
      <c r="AK239" s="249">
        <f t="shared" si="305"/>
        <v>0</v>
      </c>
      <c r="AL239" s="236">
        <f t="shared" si="286"/>
        <v>0</v>
      </c>
      <c r="AM239" s="249">
        <f t="shared" si="306"/>
        <v>0</v>
      </c>
      <c r="AN239" s="249">
        <f t="shared" si="315"/>
        <v>0</v>
      </c>
      <c r="AO239" s="249">
        <f t="shared" si="316"/>
        <v>0</v>
      </c>
      <c r="AP239" s="249">
        <f t="shared" si="317"/>
        <v>0</v>
      </c>
      <c r="AQ239" s="251">
        <f t="shared" si="318"/>
        <v>0</v>
      </c>
      <c r="AR239" s="243">
        <f t="shared" si="307"/>
        <v>0</v>
      </c>
      <c r="AS239" s="243">
        <f t="shared" si="298"/>
        <v>0</v>
      </c>
      <c r="AT239" s="249">
        <f t="shared" si="271"/>
        <v>0</v>
      </c>
      <c r="AU239" s="249">
        <f t="shared" si="308"/>
        <v>0</v>
      </c>
      <c r="AV239" s="44">
        <f t="shared" si="287"/>
        <v>1</v>
      </c>
      <c r="AW239" s="44">
        <f t="shared" si="288"/>
        <v>0</v>
      </c>
      <c r="AX239" s="249" t="e">
        <f t="shared" si="309"/>
        <v>#VALUE!</v>
      </c>
      <c r="AY239" s="249" t="e">
        <f t="shared" si="289"/>
        <v>#VALUE!</v>
      </c>
      <c r="AZ239" s="243" t="e">
        <f t="shared" si="290"/>
        <v>#VALUE!</v>
      </c>
      <c r="BA239" s="253">
        <f t="shared" si="291"/>
        <v>0</v>
      </c>
      <c r="BB239" s="253">
        <f t="shared" si="292"/>
        <v>0</v>
      </c>
      <c r="BC239" s="226">
        <f t="shared" si="293"/>
        <v>0</v>
      </c>
      <c r="BD239" s="249" t="b">
        <f t="shared" si="294"/>
        <v>0</v>
      </c>
      <c r="BE239" s="249">
        <f t="shared" si="299"/>
        <v>0</v>
      </c>
      <c r="BF239" s="236">
        <f t="shared" si="300"/>
        <v>0</v>
      </c>
      <c r="BG239" s="80"/>
      <c r="BH239" s="80"/>
      <c r="BI239" s="80"/>
      <c r="BN239" s="82"/>
      <c r="BO239" s="82"/>
      <c r="BP239" s="82"/>
      <c r="BQ239" s="82"/>
      <c r="BR239" s="82"/>
      <c r="BS239" s="82"/>
      <c r="BU239" s="131"/>
      <c r="BV239" s="131"/>
    </row>
    <row r="240" spans="1:74" ht="12.75" customHeight="1">
      <c r="A240" s="56"/>
      <c r="B240" s="93"/>
      <c r="C240" s="40" t="str">
        <f t="shared" si="301"/>
        <v/>
      </c>
      <c r="D240" s="55" t="str">
        <f t="shared" si="297"/>
        <v/>
      </c>
      <c r="E240" s="102" t="str">
        <f t="shared" si="295"/>
        <v/>
      </c>
      <c r="F240" s="103" t="str">
        <f t="shared" si="310"/>
        <v/>
      </c>
      <c r="G240" s="102" t="str">
        <f t="shared" si="296"/>
        <v/>
      </c>
      <c r="H240" s="189" t="str">
        <f t="shared" si="311"/>
        <v/>
      </c>
      <c r="I240" s="190"/>
      <c r="J240" s="104"/>
      <c r="K240" s="104"/>
      <c r="L240" s="105" t="str">
        <f t="shared" si="302"/>
        <v/>
      </c>
      <c r="M240" s="104"/>
      <c r="N240" s="104"/>
      <c r="O240" s="107" t="str">
        <f t="shared" si="303"/>
        <v/>
      </c>
      <c r="P240" s="53"/>
      <c r="Q240" s="254"/>
      <c r="R240" s="238">
        <f t="shared" si="272"/>
        <v>0</v>
      </c>
      <c r="S240" s="44">
        <f t="shared" si="273"/>
        <v>0</v>
      </c>
      <c r="T240" s="44">
        <f t="shared" si="274"/>
        <v>1900</v>
      </c>
      <c r="U240" s="44">
        <f t="shared" si="275"/>
        <v>0</v>
      </c>
      <c r="V240" s="44">
        <f t="shared" si="276"/>
        <v>0</v>
      </c>
      <c r="W240" s="44">
        <f t="shared" si="304"/>
        <v>0</v>
      </c>
      <c r="X240" s="236">
        <f t="shared" si="277"/>
        <v>1</v>
      </c>
      <c r="Y240" s="236">
        <f t="shared" si="278"/>
        <v>0</v>
      </c>
      <c r="Z240" s="236">
        <f t="shared" si="279"/>
        <v>0</v>
      </c>
      <c r="AA240" s="236">
        <f t="shared" si="280"/>
        <v>0</v>
      </c>
      <c r="AB240" s="236">
        <f t="shared" si="281"/>
        <v>0</v>
      </c>
      <c r="AC240" s="251">
        <f>PMT(U240/R24*(AB240),1,-AQ239,AQ239)</f>
        <v>0</v>
      </c>
      <c r="AD240" s="251">
        <f t="shared" si="282"/>
        <v>0</v>
      </c>
      <c r="AE240" s="251">
        <f t="shared" si="283"/>
        <v>0</v>
      </c>
      <c r="AF240" s="251">
        <f t="shared" si="284"/>
        <v>0</v>
      </c>
      <c r="AG240" s="251">
        <f t="shared" si="285"/>
        <v>0</v>
      </c>
      <c r="AH240" s="252">
        <f t="shared" si="312"/>
        <v>0</v>
      </c>
      <c r="AI240" s="252">
        <f t="shared" si="313"/>
        <v>1</v>
      </c>
      <c r="AJ240" s="236">
        <f t="shared" si="314"/>
        <v>0</v>
      </c>
      <c r="AK240" s="249">
        <f t="shared" si="305"/>
        <v>0</v>
      </c>
      <c r="AL240" s="236">
        <f t="shared" si="286"/>
        <v>0</v>
      </c>
      <c r="AM240" s="249">
        <f t="shared" si="306"/>
        <v>0</v>
      </c>
      <c r="AN240" s="249">
        <f t="shared" si="315"/>
        <v>0</v>
      </c>
      <c r="AO240" s="249">
        <f t="shared" si="316"/>
        <v>0</v>
      </c>
      <c r="AP240" s="249">
        <f t="shared" si="317"/>
        <v>0</v>
      </c>
      <c r="AQ240" s="251">
        <f t="shared" si="318"/>
        <v>0</v>
      </c>
      <c r="AR240" s="243">
        <f t="shared" si="307"/>
        <v>0</v>
      </c>
      <c r="AS240" s="243">
        <f t="shared" si="298"/>
        <v>0</v>
      </c>
      <c r="AT240" s="249">
        <f t="shared" si="271"/>
        <v>0</v>
      </c>
      <c r="AU240" s="249">
        <f t="shared" si="308"/>
        <v>0</v>
      </c>
      <c r="AV240" s="44">
        <f t="shared" si="287"/>
        <v>1</v>
      </c>
      <c r="AW240" s="44">
        <f t="shared" si="288"/>
        <v>0</v>
      </c>
      <c r="AX240" s="249" t="e">
        <f t="shared" si="309"/>
        <v>#VALUE!</v>
      </c>
      <c r="AY240" s="249" t="e">
        <f t="shared" si="289"/>
        <v>#VALUE!</v>
      </c>
      <c r="AZ240" s="243" t="e">
        <f t="shared" si="290"/>
        <v>#VALUE!</v>
      </c>
      <c r="BA240" s="253">
        <f t="shared" si="291"/>
        <v>0</v>
      </c>
      <c r="BB240" s="253">
        <f t="shared" si="292"/>
        <v>0</v>
      </c>
      <c r="BC240" s="226">
        <f t="shared" si="293"/>
        <v>0</v>
      </c>
      <c r="BD240" s="249" t="b">
        <f t="shared" si="294"/>
        <v>0</v>
      </c>
      <c r="BE240" s="249">
        <f t="shared" si="299"/>
        <v>0</v>
      </c>
      <c r="BF240" s="236">
        <f t="shared" si="300"/>
        <v>0</v>
      </c>
      <c r="BG240" s="80"/>
      <c r="BH240" s="80"/>
      <c r="BI240" s="80"/>
      <c r="BN240" s="82"/>
      <c r="BO240" s="82"/>
      <c r="BP240" s="82"/>
      <c r="BQ240" s="82"/>
      <c r="BR240" s="82"/>
      <c r="BS240" s="82"/>
      <c r="BU240" s="131"/>
      <c r="BV240" s="131"/>
    </row>
    <row r="241" spans="1:74" ht="12.75" customHeight="1">
      <c r="A241" s="56"/>
      <c r="B241" s="93"/>
      <c r="C241" s="40" t="str">
        <f t="shared" si="301"/>
        <v/>
      </c>
      <c r="D241" s="55" t="str">
        <f t="shared" si="297"/>
        <v/>
      </c>
      <c r="E241" s="102" t="str">
        <f t="shared" si="295"/>
        <v/>
      </c>
      <c r="F241" s="103" t="str">
        <f t="shared" si="310"/>
        <v/>
      </c>
      <c r="G241" s="102" t="str">
        <f t="shared" si="296"/>
        <v/>
      </c>
      <c r="H241" s="189" t="str">
        <f t="shared" si="311"/>
        <v/>
      </c>
      <c r="I241" s="190"/>
      <c r="J241" s="104"/>
      <c r="K241" s="104"/>
      <c r="L241" s="105" t="str">
        <f t="shared" si="302"/>
        <v/>
      </c>
      <c r="M241" s="104"/>
      <c r="N241" s="104"/>
      <c r="O241" s="107" t="str">
        <f t="shared" si="303"/>
        <v/>
      </c>
      <c r="P241" s="53"/>
      <c r="Q241" s="254"/>
      <c r="R241" s="238">
        <f t="shared" si="272"/>
        <v>0</v>
      </c>
      <c r="S241" s="44">
        <f t="shared" si="273"/>
        <v>0</v>
      </c>
      <c r="T241" s="44">
        <f t="shared" si="274"/>
        <v>1900</v>
      </c>
      <c r="U241" s="44">
        <f t="shared" si="275"/>
        <v>0</v>
      </c>
      <c r="V241" s="44">
        <f t="shared" si="276"/>
        <v>0</v>
      </c>
      <c r="W241" s="44">
        <f t="shared" si="304"/>
        <v>0</v>
      </c>
      <c r="X241" s="236">
        <f t="shared" si="277"/>
        <v>1</v>
      </c>
      <c r="Y241" s="236">
        <f t="shared" si="278"/>
        <v>0</v>
      </c>
      <c r="Z241" s="236">
        <f t="shared" si="279"/>
        <v>0</v>
      </c>
      <c r="AA241" s="236">
        <f t="shared" si="280"/>
        <v>0</v>
      </c>
      <c r="AB241" s="236">
        <f t="shared" si="281"/>
        <v>0</v>
      </c>
      <c r="AC241" s="251">
        <f>PMT(U241/R24*(AB241),1,-AQ240,AQ240)</f>
        <v>0</v>
      </c>
      <c r="AD241" s="251">
        <f t="shared" si="282"/>
        <v>0</v>
      </c>
      <c r="AE241" s="251">
        <f t="shared" si="283"/>
        <v>0</v>
      </c>
      <c r="AF241" s="251">
        <f t="shared" si="284"/>
        <v>0</v>
      </c>
      <c r="AG241" s="251">
        <f t="shared" si="285"/>
        <v>0</v>
      </c>
      <c r="AH241" s="252">
        <f t="shared" si="312"/>
        <v>0</v>
      </c>
      <c r="AI241" s="252">
        <f t="shared" si="313"/>
        <v>1</v>
      </c>
      <c r="AJ241" s="236">
        <f t="shared" si="314"/>
        <v>0</v>
      </c>
      <c r="AK241" s="249">
        <f t="shared" si="305"/>
        <v>0</v>
      </c>
      <c r="AL241" s="236">
        <f t="shared" si="286"/>
        <v>0</v>
      </c>
      <c r="AM241" s="249">
        <f t="shared" si="306"/>
        <v>0</v>
      </c>
      <c r="AN241" s="249">
        <f t="shared" si="315"/>
        <v>0</v>
      </c>
      <c r="AO241" s="249">
        <f t="shared" si="316"/>
        <v>0</v>
      </c>
      <c r="AP241" s="249">
        <f t="shared" si="317"/>
        <v>0</v>
      </c>
      <c r="AQ241" s="251">
        <f t="shared" si="318"/>
        <v>0</v>
      </c>
      <c r="AR241" s="243">
        <f t="shared" si="307"/>
        <v>0</v>
      </c>
      <c r="AS241" s="243">
        <f t="shared" si="298"/>
        <v>0</v>
      </c>
      <c r="AT241" s="249">
        <f t="shared" si="271"/>
        <v>0</v>
      </c>
      <c r="AU241" s="249">
        <f t="shared" si="308"/>
        <v>0</v>
      </c>
      <c r="AV241" s="44">
        <f t="shared" si="287"/>
        <v>1</v>
      </c>
      <c r="AW241" s="44">
        <f t="shared" si="288"/>
        <v>0</v>
      </c>
      <c r="AX241" s="249" t="e">
        <f t="shared" si="309"/>
        <v>#VALUE!</v>
      </c>
      <c r="AY241" s="249" t="e">
        <f t="shared" si="289"/>
        <v>#VALUE!</v>
      </c>
      <c r="AZ241" s="243" t="e">
        <f t="shared" si="290"/>
        <v>#VALUE!</v>
      </c>
      <c r="BA241" s="253">
        <f t="shared" si="291"/>
        <v>0</v>
      </c>
      <c r="BB241" s="253">
        <f t="shared" si="292"/>
        <v>0</v>
      </c>
      <c r="BC241" s="226">
        <f t="shared" si="293"/>
        <v>0</v>
      </c>
      <c r="BD241" s="249" t="b">
        <f t="shared" si="294"/>
        <v>0</v>
      </c>
      <c r="BE241" s="249">
        <f t="shared" si="299"/>
        <v>0</v>
      </c>
      <c r="BF241" s="236">
        <f t="shared" si="300"/>
        <v>0</v>
      </c>
      <c r="BG241" s="80"/>
      <c r="BH241" s="80"/>
      <c r="BI241" s="80"/>
      <c r="BN241" s="82"/>
      <c r="BO241" s="82"/>
      <c r="BP241" s="82"/>
      <c r="BQ241" s="82"/>
      <c r="BR241" s="82"/>
      <c r="BS241" s="82"/>
      <c r="BU241" s="131"/>
      <c r="BV241" s="131"/>
    </row>
    <row r="242" spans="1:74" ht="12.75" customHeight="1">
      <c r="A242" s="56"/>
      <c r="B242" s="93"/>
      <c r="C242" s="40" t="str">
        <f t="shared" si="301"/>
        <v/>
      </c>
      <c r="D242" s="55" t="str">
        <f t="shared" si="297"/>
        <v/>
      </c>
      <c r="E242" s="102" t="str">
        <f t="shared" si="295"/>
        <v/>
      </c>
      <c r="F242" s="103" t="str">
        <f t="shared" si="310"/>
        <v/>
      </c>
      <c r="G242" s="102" t="str">
        <f t="shared" si="296"/>
        <v/>
      </c>
      <c r="H242" s="189" t="str">
        <f t="shared" si="311"/>
        <v/>
      </c>
      <c r="I242" s="190"/>
      <c r="J242" s="104"/>
      <c r="K242" s="104"/>
      <c r="L242" s="105" t="str">
        <f t="shared" si="302"/>
        <v/>
      </c>
      <c r="M242" s="104"/>
      <c r="N242" s="104"/>
      <c r="O242" s="107" t="str">
        <f t="shared" si="303"/>
        <v/>
      </c>
      <c r="P242" s="53"/>
      <c r="Q242" s="254"/>
      <c r="R242" s="238">
        <f t="shared" si="272"/>
        <v>0</v>
      </c>
      <c r="S242" s="44">
        <f t="shared" si="273"/>
        <v>0</v>
      </c>
      <c r="T242" s="44">
        <f t="shared" si="274"/>
        <v>1900</v>
      </c>
      <c r="U242" s="44">
        <f t="shared" si="275"/>
        <v>0</v>
      </c>
      <c r="V242" s="44">
        <f t="shared" si="276"/>
        <v>0</v>
      </c>
      <c r="W242" s="44">
        <f t="shared" si="304"/>
        <v>0</v>
      </c>
      <c r="X242" s="236">
        <f t="shared" si="277"/>
        <v>1</v>
      </c>
      <c r="Y242" s="236">
        <f t="shared" si="278"/>
        <v>0</v>
      </c>
      <c r="Z242" s="236">
        <f t="shared" si="279"/>
        <v>0</v>
      </c>
      <c r="AA242" s="236">
        <f t="shared" si="280"/>
        <v>0</v>
      </c>
      <c r="AB242" s="236">
        <f t="shared" si="281"/>
        <v>0</v>
      </c>
      <c r="AC242" s="251">
        <f>PMT(U242/R24*(AB242),1,-AQ241,AQ241)</f>
        <v>0</v>
      </c>
      <c r="AD242" s="251">
        <f t="shared" si="282"/>
        <v>0</v>
      </c>
      <c r="AE242" s="251">
        <f t="shared" si="283"/>
        <v>0</v>
      </c>
      <c r="AF242" s="251">
        <f t="shared" si="284"/>
        <v>0</v>
      </c>
      <c r="AG242" s="251">
        <f t="shared" si="285"/>
        <v>0</v>
      </c>
      <c r="AH242" s="252">
        <f t="shared" si="312"/>
        <v>0</v>
      </c>
      <c r="AI242" s="252">
        <f t="shared" si="313"/>
        <v>1</v>
      </c>
      <c r="AJ242" s="236">
        <f t="shared" si="314"/>
        <v>0</v>
      </c>
      <c r="AK242" s="249">
        <f t="shared" si="305"/>
        <v>0</v>
      </c>
      <c r="AL242" s="236">
        <f t="shared" si="286"/>
        <v>0</v>
      </c>
      <c r="AM242" s="249">
        <f t="shared" si="306"/>
        <v>0</v>
      </c>
      <c r="AN242" s="249">
        <f t="shared" si="315"/>
        <v>0</v>
      </c>
      <c r="AO242" s="249">
        <f t="shared" si="316"/>
        <v>0</v>
      </c>
      <c r="AP242" s="249">
        <f t="shared" si="317"/>
        <v>0</v>
      </c>
      <c r="AQ242" s="251">
        <f t="shared" si="318"/>
        <v>0</v>
      </c>
      <c r="AR242" s="243">
        <f t="shared" si="307"/>
        <v>0</v>
      </c>
      <c r="AS242" s="243">
        <f t="shared" si="298"/>
        <v>0</v>
      </c>
      <c r="AT242" s="249">
        <f t="shared" si="271"/>
        <v>0</v>
      </c>
      <c r="AU242" s="249">
        <f t="shared" si="308"/>
        <v>0</v>
      </c>
      <c r="AV242" s="44">
        <f t="shared" si="287"/>
        <v>1</v>
      </c>
      <c r="AW242" s="44">
        <f t="shared" si="288"/>
        <v>0</v>
      </c>
      <c r="AX242" s="249" t="e">
        <f t="shared" si="309"/>
        <v>#VALUE!</v>
      </c>
      <c r="AY242" s="249" t="e">
        <f t="shared" si="289"/>
        <v>#VALUE!</v>
      </c>
      <c r="AZ242" s="243" t="e">
        <f t="shared" si="290"/>
        <v>#VALUE!</v>
      </c>
      <c r="BA242" s="253">
        <f t="shared" si="291"/>
        <v>0</v>
      </c>
      <c r="BB242" s="253">
        <f t="shared" si="292"/>
        <v>0</v>
      </c>
      <c r="BC242" s="226">
        <f t="shared" si="293"/>
        <v>0</v>
      </c>
      <c r="BD242" s="249" t="b">
        <f t="shared" si="294"/>
        <v>0</v>
      </c>
      <c r="BE242" s="249">
        <f t="shared" si="299"/>
        <v>0</v>
      </c>
      <c r="BF242" s="236">
        <f t="shared" si="300"/>
        <v>0</v>
      </c>
      <c r="BG242" s="80"/>
      <c r="BH242" s="80"/>
      <c r="BI242" s="80"/>
      <c r="BN242" s="82"/>
      <c r="BO242" s="82"/>
      <c r="BP242" s="82"/>
      <c r="BQ242" s="82"/>
      <c r="BR242" s="82"/>
      <c r="BS242" s="82"/>
      <c r="BU242" s="131"/>
      <c r="BV242" s="131"/>
    </row>
    <row r="243" spans="1:74" ht="12.75" customHeight="1">
      <c r="A243" s="56"/>
      <c r="B243" s="93"/>
      <c r="C243" s="40" t="str">
        <f t="shared" si="301"/>
        <v/>
      </c>
      <c r="D243" s="55" t="str">
        <f t="shared" si="297"/>
        <v/>
      </c>
      <c r="E243" s="102" t="str">
        <f t="shared" si="295"/>
        <v/>
      </c>
      <c r="F243" s="103" t="str">
        <f t="shared" si="310"/>
        <v/>
      </c>
      <c r="G243" s="102" t="str">
        <f t="shared" si="296"/>
        <v/>
      </c>
      <c r="H243" s="189" t="str">
        <f t="shared" si="311"/>
        <v/>
      </c>
      <c r="I243" s="190"/>
      <c r="J243" s="104"/>
      <c r="K243" s="104"/>
      <c r="L243" s="105" t="str">
        <f t="shared" si="302"/>
        <v/>
      </c>
      <c r="M243" s="104"/>
      <c r="N243" s="104"/>
      <c r="O243" s="107" t="str">
        <f t="shared" si="303"/>
        <v/>
      </c>
      <c r="P243" s="53"/>
      <c r="Q243" s="254"/>
      <c r="R243" s="238">
        <f t="shared" si="272"/>
        <v>0</v>
      </c>
      <c r="S243" s="44">
        <f t="shared" si="273"/>
        <v>0</v>
      </c>
      <c r="T243" s="44">
        <f t="shared" si="274"/>
        <v>1900</v>
      </c>
      <c r="U243" s="44">
        <f t="shared" si="275"/>
        <v>0</v>
      </c>
      <c r="V243" s="44">
        <f t="shared" si="276"/>
        <v>0</v>
      </c>
      <c r="W243" s="44">
        <f t="shared" si="304"/>
        <v>0</v>
      </c>
      <c r="X243" s="236">
        <f t="shared" si="277"/>
        <v>1</v>
      </c>
      <c r="Y243" s="236">
        <f t="shared" si="278"/>
        <v>0</v>
      </c>
      <c r="Z243" s="236">
        <f t="shared" si="279"/>
        <v>0</v>
      </c>
      <c r="AA243" s="236">
        <f t="shared" si="280"/>
        <v>0</v>
      </c>
      <c r="AB243" s="236">
        <f t="shared" si="281"/>
        <v>0</v>
      </c>
      <c r="AC243" s="251">
        <f>PMT(U243/R24*(AB243),1,-AQ242,AQ242)</f>
        <v>0</v>
      </c>
      <c r="AD243" s="251">
        <f t="shared" si="282"/>
        <v>0</v>
      </c>
      <c r="AE243" s="251">
        <f t="shared" si="283"/>
        <v>0</v>
      </c>
      <c r="AF243" s="251">
        <f t="shared" si="284"/>
        <v>0</v>
      </c>
      <c r="AG243" s="251">
        <f t="shared" si="285"/>
        <v>0</v>
      </c>
      <c r="AH243" s="252">
        <f t="shared" si="312"/>
        <v>0</v>
      </c>
      <c r="AI243" s="252">
        <f t="shared" si="313"/>
        <v>1</v>
      </c>
      <c r="AJ243" s="236">
        <f t="shared" si="314"/>
        <v>0</v>
      </c>
      <c r="AK243" s="249">
        <f t="shared" si="305"/>
        <v>0</v>
      </c>
      <c r="AL243" s="236">
        <f t="shared" si="286"/>
        <v>0</v>
      </c>
      <c r="AM243" s="249">
        <f t="shared" si="306"/>
        <v>0</v>
      </c>
      <c r="AN243" s="249">
        <f t="shared" si="315"/>
        <v>0</v>
      </c>
      <c r="AO243" s="249">
        <f t="shared" si="316"/>
        <v>0</v>
      </c>
      <c r="AP243" s="249">
        <f t="shared" si="317"/>
        <v>0</v>
      </c>
      <c r="AQ243" s="251">
        <f t="shared" si="318"/>
        <v>0</v>
      </c>
      <c r="AR243" s="243">
        <f t="shared" si="307"/>
        <v>0</v>
      </c>
      <c r="AS243" s="243">
        <f t="shared" si="298"/>
        <v>0</v>
      </c>
      <c r="AT243" s="249">
        <f t="shared" ref="AT243:AT306" si="319">IF(A244="",0,AT242+M243-N243)</f>
        <v>0</v>
      </c>
      <c r="AU243" s="249">
        <f t="shared" si="308"/>
        <v>0</v>
      </c>
      <c r="AV243" s="44">
        <f t="shared" si="287"/>
        <v>1</v>
      </c>
      <c r="AW243" s="44">
        <f t="shared" si="288"/>
        <v>0</v>
      </c>
      <c r="AX243" s="249" t="e">
        <f t="shared" si="309"/>
        <v>#VALUE!</v>
      </c>
      <c r="AY243" s="249" t="e">
        <f t="shared" si="289"/>
        <v>#VALUE!</v>
      </c>
      <c r="AZ243" s="243" t="e">
        <f t="shared" si="290"/>
        <v>#VALUE!</v>
      </c>
      <c r="BA243" s="253">
        <f t="shared" si="291"/>
        <v>0</v>
      </c>
      <c r="BB243" s="253">
        <f t="shared" si="292"/>
        <v>0</v>
      </c>
      <c r="BC243" s="226">
        <f t="shared" si="293"/>
        <v>0</v>
      </c>
      <c r="BD243" s="249" t="b">
        <f t="shared" si="294"/>
        <v>0</v>
      </c>
      <c r="BE243" s="249">
        <f t="shared" si="299"/>
        <v>0</v>
      </c>
      <c r="BF243" s="236">
        <f t="shared" si="300"/>
        <v>0</v>
      </c>
      <c r="BG243" s="80"/>
      <c r="BH243" s="80"/>
      <c r="BI243" s="80"/>
      <c r="BN243" s="82"/>
      <c r="BO243" s="82"/>
      <c r="BP243" s="82"/>
      <c r="BQ243" s="82"/>
      <c r="BR243" s="82"/>
      <c r="BS243" s="82"/>
      <c r="BU243" s="131"/>
      <c r="BV243" s="131"/>
    </row>
    <row r="244" spans="1:74" ht="12.75" customHeight="1">
      <c r="A244" s="56"/>
      <c r="B244" s="93"/>
      <c r="C244" s="40" t="str">
        <f t="shared" si="301"/>
        <v/>
      </c>
      <c r="D244" s="55" t="str">
        <f t="shared" si="297"/>
        <v/>
      </c>
      <c r="E244" s="102" t="str">
        <f t="shared" si="295"/>
        <v/>
      </c>
      <c r="F244" s="103" t="str">
        <f t="shared" si="310"/>
        <v/>
      </c>
      <c r="G244" s="102" t="str">
        <f t="shared" si="296"/>
        <v/>
      </c>
      <c r="H244" s="189" t="str">
        <f t="shared" si="311"/>
        <v/>
      </c>
      <c r="I244" s="190"/>
      <c r="J244" s="104"/>
      <c r="K244" s="104"/>
      <c r="L244" s="105" t="str">
        <f t="shared" si="302"/>
        <v/>
      </c>
      <c r="M244" s="104"/>
      <c r="N244" s="104"/>
      <c r="O244" s="107" t="str">
        <f t="shared" si="303"/>
        <v/>
      </c>
      <c r="P244" s="53"/>
      <c r="Q244" s="254"/>
      <c r="R244" s="238">
        <f t="shared" si="272"/>
        <v>0</v>
      </c>
      <c r="S244" s="44">
        <f t="shared" si="273"/>
        <v>0</v>
      </c>
      <c r="T244" s="44">
        <f t="shared" si="274"/>
        <v>1900</v>
      </c>
      <c r="U244" s="44">
        <f t="shared" si="275"/>
        <v>0</v>
      </c>
      <c r="V244" s="44">
        <f t="shared" si="276"/>
        <v>0</v>
      </c>
      <c r="W244" s="44">
        <f t="shared" si="304"/>
        <v>0</v>
      </c>
      <c r="X244" s="236">
        <f t="shared" si="277"/>
        <v>1</v>
      </c>
      <c r="Y244" s="236">
        <f t="shared" si="278"/>
        <v>0</v>
      </c>
      <c r="Z244" s="236">
        <f t="shared" si="279"/>
        <v>0</v>
      </c>
      <c r="AA244" s="236">
        <f t="shared" si="280"/>
        <v>0</v>
      </c>
      <c r="AB244" s="236">
        <f t="shared" si="281"/>
        <v>0</v>
      </c>
      <c r="AC244" s="251">
        <f>PMT(U244/R24*(AB244),1,-AQ243,AQ243)</f>
        <v>0</v>
      </c>
      <c r="AD244" s="251">
        <f t="shared" si="282"/>
        <v>0</v>
      </c>
      <c r="AE244" s="251">
        <f t="shared" si="283"/>
        <v>0</v>
      </c>
      <c r="AF244" s="251">
        <f t="shared" si="284"/>
        <v>0</v>
      </c>
      <c r="AG244" s="251">
        <f t="shared" si="285"/>
        <v>0</v>
      </c>
      <c r="AH244" s="252">
        <f t="shared" si="312"/>
        <v>0</v>
      </c>
      <c r="AI244" s="252">
        <f t="shared" si="313"/>
        <v>1</v>
      </c>
      <c r="AJ244" s="236">
        <f t="shared" si="314"/>
        <v>0</v>
      </c>
      <c r="AK244" s="249">
        <f t="shared" si="305"/>
        <v>0</v>
      </c>
      <c r="AL244" s="236">
        <f t="shared" si="286"/>
        <v>0</v>
      </c>
      <c r="AM244" s="249">
        <f t="shared" si="306"/>
        <v>0</v>
      </c>
      <c r="AN244" s="249">
        <f t="shared" si="315"/>
        <v>0</v>
      </c>
      <c r="AO244" s="249">
        <f t="shared" si="316"/>
        <v>0</v>
      </c>
      <c r="AP244" s="249">
        <f t="shared" si="317"/>
        <v>0</v>
      </c>
      <c r="AQ244" s="251">
        <f t="shared" si="318"/>
        <v>0</v>
      </c>
      <c r="AR244" s="243">
        <f t="shared" si="307"/>
        <v>0</v>
      </c>
      <c r="AS244" s="243">
        <f t="shared" si="298"/>
        <v>0</v>
      </c>
      <c r="AT244" s="249">
        <f t="shared" si="319"/>
        <v>0</v>
      </c>
      <c r="AU244" s="249">
        <f t="shared" si="308"/>
        <v>0</v>
      </c>
      <c r="AV244" s="44">
        <f t="shared" si="287"/>
        <v>1</v>
      </c>
      <c r="AW244" s="44">
        <f t="shared" si="288"/>
        <v>0</v>
      </c>
      <c r="AX244" s="249" t="e">
        <f t="shared" si="309"/>
        <v>#VALUE!</v>
      </c>
      <c r="AY244" s="249" t="e">
        <f t="shared" si="289"/>
        <v>#VALUE!</v>
      </c>
      <c r="AZ244" s="243" t="e">
        <f t="shared" si="290"/>
        <v>#VALUE!</v>
      </c>
      <c r="BA244" s="253">
        <f t="shared" si="291"/>
        <v>0</v>
      </c>
      <c r="BB244" s="253">
        <f t="shared" si="292"/>
        <v>0</v>
      </c>
      <c r="BC244" s="226">
        <f t="shared" si="293"/>
        <v>0</v>
      </c>
      <c r="BD244" s="249" t="b">
        <f t="shared" si="294"/>
        <v>0</v>
      </c>
      <c r="BE244" s="249">
        <f t="shared" si="299"/>
        <v>0</v>
      </c>
      <c r="BF244" s="236">
        <f t="shared" si="300"/>
        <v>0</v>
      </c>
      <c r="BG244" s="80"/>
      <c r="BH244" s="80"/>
      <c r="BI244" s="80"/>
      <c r="BN244" s="82"/>
      <c r="BO244" s="82"/>
      <c r="BP244" s="82"/>
      <c r="BQ244" s="82"/>
      <c r="BR244" s="82"/>
      <c r="BS244" s="82"/>
      <c r="BU244" s="131"/>
      <c r="BV244" s="131"/>
    </row>
    <row r="245" spans="1:74" ht="12.75" customHeight="1">
      <c r="A245" s="56"/>
      <c r="B245" s="93"/>
      <c r="C245" s="40" t="str">
        <f t="shared" si="301"/>
        <v/>
      </c>
      <c r="D245" s="55" t="str">
        <f t="shared" si="297"/>
        <v/>
      </c>
      <c r="E245" s="102" t="str">
        <f t="shared" si="295"/>
        <v/>
      </c>
      <c r="F245" s="103" t="str">
        <f t="shared" si="310"/>
        <v/>
      </c>
      <c r="G245" s="102" t="str">
        <f t="shared" si="296"/>
        <v/>
      </c>
      <c r="H245" s="189" t="str">
        <f t="shared" si="311"/>
        <v/>
      </c>
      <c r="I245" s="190"/>
      <c r="J245" s="104"/>
      <c r="K245" s="104"/>
      <c r="L245" s="105" t="str">
        <f t="shared" si="302"/>
        <v/>
      </c>
      <c r="M245" s="104"/>
      <c r="N245" s="104"/>
      <c r="O245" s="107" t="str">
        <f t="shared" si="303"/>
        <v/>
      </c>
      <c r="P245" s="53"/>
      <c r="Q245" s="254"/>
      <c r="R245" s="238">
        <f t="shared" si="272"/>
        <v>0</v>
      </c>
      <c r="S245" s="44">
        <f t="shared" si="273"/>
        <v>0</v>
      </c>
      <c r="T245" s="44">
        <f t="shared" si="274"/>
        <v>1900</v>
      </c>
      <c r="U245" s="44">
        <f t="shared" si="275"/>
        <v>0</v>
      </c>
      <c r="V245" s="44">
        <f t="shared" si="276"/>
        <v>0</v>
      </c>
      <c r="W245" s="44">
        <f t="shared" si="304"/>
        <v>0</v>
      </c>
      <c r="X245" s="236">
        <f t="shared" si="277"/>
        <v>1</v>
      </c>
      <c r="Y245" s="236">
        <f t="shared" si="278"/>
        <v>0</v>
      </c>
      <c r="Z245" s="236">
        <f t="shared" si="279"/>
        <v>0</v>
      </c>
      <c r="AA245" s="236">
        <f t="shared" si="280"/>
        <v>0</v>
      </c>
      <c r="AB245" s="236">
        <f t="shared" si="281"/>
        <v>0</v>
      </c>
      <c r="AC245" s="251">
        <f>PMT(U245/R24*(AB245),1,-AQ244,AQ244)</f>
        <v>0</v>
      </c>
      <c r="AD245" s="251">
        <f t="shared" si="282"/>
        <v>0</v>
      </c>
      <c r="AE245" s="251">
        <f t="shared" si="283"/>
        <v>0</v>
      </c>
      <c r="AF245" s="251">
        <f t="shared" si="284"/>
        <v>0</v>
      </c>
      <c r="AG245" s="251">
        <f t="shared" si="285"/>
        <v>0</v>
      </c>
      <c r="AH245" s="252">
        <f t="shared" si="312"/>
        <v>0</v>
      </c>
      <c r="AI245" s="252">
        <f t="shared" si="313"/>
        <v>1</v>
      </c>
      <c r="AJ245" s="236">
        <f t="shared" si="314"/>
        <v>0</v>
      </c>
      <c r="AK245" s="249">
        <f t="shared" si="305"/>
        <v>0</v>
      </c>
      <c r="AL245" s="236">
        <f t="shared" si="286"/>
        <v>0</v>
      </c>
      <c r="AM245" s="249">
        <f t="shared" si="306"/>
        <v>0</v>
      </c>
      <c r="AN245" s="249">
        <f t="shared" si="315"/>
        <v>0</v>
      </c>
      <c r="AO245" s="249">
        <f t="shared" si="316"/>
        <v>0</v>
      </c>
      <c r="AP245" s="249">
        <f t="shared" si="317"/>
        <v>0</v>
      </c>
      <c r="AQ245" s="251">
        <f t="shared" si="318"/>
        <v>0</v>
      </c>
      <c r="AR245" s="243">
        <f t="shared" si="307"/>
        <v>0</v>
      </c>
      <c r="AS245" s="243">
        <f t="shared" si="298"/>
        <v>0</v>
      </c>
      <c r="AT245" s="249">
        <f t="shared" si="319"/>
        <v>0</v>
      </c>
      <c r="AU245" s="249">
        <f t="shared" si="308"/>
        <v>0</v>
      </c>
      <c r="AV245" s="44">
        <f t="shared" si="287"/>
        <v>1</v>
      </c>
      <c r="AW245" s="44">
        <f t="shared" si="288"/>
        <v>0</v>
      </c>
      <c r="AX245" s="249" t="e">
        <f t="shared" si="309"/>
        <v>#VALUE!</v>
      </c>
      <c r="AY245" s="249" t="e">
        <f t="shared" si="289"/>
        <v>#VALUE!</v>
      </c>
      <c r="AZ245" s="243" t="e">
        <f t="shared" si="290"/>
        <v>#VALUE!</v>
      </c>
      <c r="BA245" s="253">
        <f t="shared" si="291"/>
        <v>0</v>
      </c>
      <c r="BB245" s="253">
        <f t="shared" si="292"/>
        <v>0</v>
      </c>
      <c r="BC245" s="226">
        <f t="shared" si="293"/>
        <v>0</v>
      </c>
      <c r="BD245" s="249" t="b">
        <f t="shared" si="294"/>
        <v>0</v>
      </c>
      <c r="BE245" s="249">
        <f t="shared" si="299"/>
        <v>0</v>
      </c>
      <c r="BF245" s="236">
        <f t="shared" si="300"/>
        <v>0</v>
      </c>
      <c r="BG245" s="80"/>
      <c r="BH245" s="80"/>
      <c r="BI245" s="80"/>
      <c r="BN245" s="82"/>
      <c r="BO245" s="82"/>
      <c r="BP245" s="82"/>
      <c r="BQ245" s="82"/>
      <c r="BR245" s="82"/>
      <c r="BS245" s="82"/>
      <c r="BU245" s="131"/>
      <c r="BV245" s="131"/>
    </row>
    <row r="246" spans="1:74" ht="12.75" customHeight="1">
      <c r="A246" s="56"/>
      <c r="B246" s="93"/>
      <c r="C246" s="40" t="str">
        <f t="shared" si="301"/>
        <v/>
      </c>
      <c r="D246" s="55" t="str">
        <f t="shared" si="297"/>
        <v/>
      </c>
      <c r="E246" s="102" t="str">
        <f t="shared" si="295"/>
        <v/>
      </c>
      <c r="F246" s="103" t="str">
        <f t="shared" si="310"/>
        <v/>
      </c>
      <c r="G246" s="102" t="str">
        <f t="shared" si="296"/>
        <v/>
      </c>
      <c r="H246" s="189" t="str">
        <f t="shared" si="311"/>
        <v/>
      </c>
      <c r="I246" s="190"/>
      <c r="J246" s="104"/>
      <c r="K246" s="104"/>
      <c r="L246" s="105" t="str">
        <f t="shared" si="302"/>
        <v/>
      </c>
      <c r="M246" s="104"/>
      <c r="N246" s="104"/>
      <c r="O246" s="107" t="str">
        <f t="shared" si="303"/>
        <v/>
      </c>
      <c r="P246" s="53"/>
      <c r="Q246" s="254"/>
      <c r="R246" s="238">
        <f t="shared" si="272"/>
        <v>0</v>
      </c>
      <c r="S246" s="44">
        <f t="shared" si="273"/>
        <v>0</v>
      </c>
      <c r="T246" s="44">
        <f t="shared" si="274"/>
        <v>1900</v>
      </c>
      <c r="U246" s="44">
        <f t="shared" si="275"/>
        <v>0</v>
      </c>
      <c r="V246" s="44">
        <f t="shared" si="276"/>
        <v>0</v>
      </c>
      <c r="W246" s="44">
        <f t="shared" si="304"/>
        <v>0</v>
      </c>
      <c r="X246" s="236">
        <f t="shared" si="277"/>
        <v>1</v>
      </c>
      <c r="Y246" s="236">
        <f t="shared" si="278"/>
        <v>0</v>
      </c>
      <c r="Z246" s="236">
        <f t="shared" si="279"/>
        <v>0</v>
      </c>
      <c r="AA246" s="236">
        <f t="shared" si="280"/>
        <v>0</v>
      </c>
      <c r="AB246" s="236">
        <f t="shared" si="281"/>
        <v>0</v>
      </c>
      <c r="AC246" s="251">
        <f>PMT(U246/R24*(AB246),1,-AQ245,AQ245)</f>
        <v>0</v>
      </c>
      <c r="AD246" s="251">
        <f t="shared" si="282"/>
        <v>0</v>
      </c>
      <c r="AE246" s="251">
        <f t="shared" si="283"/>
        <v>0</v>
      </c>
      <c r="AF246" s="251">
        <f t="shared" si="284"/>
        <v>0</v>
      </c>
      <c r="AG246" s="251">
        <f t="shared" si="285"/>
        <v>0</v>
      </c>
      <c r="AH246" s="252">
        <f t="shared" si="312"/>
        <v>0</v>
      </c>
      <c r="AI246" s="252">
        <f t="shared" si="313"/>
        <v>1</v>
      </c>
      <c r="AJ246" s="236">
        <f t="shared" si="314"/>
        <v>0</v>
      </c>
      <c r="AK246" s="249">
        <f t="shared" si="305"/>
        <v>0</v>
      </c>
      <c r="AL246" s="236">
        <f t="shared" si="286"/>
        <v>0</v>
      </c>
      <c r="AM246" s="249">
        <f t="shared" si="306"/>
        <v>0</v>
      </c>
      <c r="AN246" s="249">
        <f t="shared" si="315"/>
        <v>0</v>
      </c>
      <c r="AO246" s="249">
        <f t="shared" si="316"/>
        <v>0</v>
      </c>
      <c r="AP246" s="249">
        <f t="shared" si="317"/>
        <v>0</v>
      </c>
      <c r="AQ246" s="251">
        <f t="shared" si="318"/>
        <v>0</v>
      </c>
      <c r="AR246" s="243">
        <f t="shared" si="307"/>
        <v>0</v>
      </c>
      <c r="AS246" s="243">
        <f t="shared" si="298"/>
        <v>0</v>
      </c>
      <c r="AT246" s="249">
        <f t="shared" si="319"/>
        <v>0</v>
      </c>
      <c r="AU246" s="249">
        <f t="shared" si="308"/>
        <v>0</v>
      </c>
      <c r="AV246" s="44">
        <f t="shared" si="287"/>
        <v>1</v>
      </c>
      <c r="AW246" s="44">
        <f t="shared" si="288"/>
        <v>0</v>
      </c>
      <c r="AX246" s="249" t="e">
        <f t="shared" si="309"/>
        <v>#VALUE!</v>
      </c>
      <c r="AY246" s="249" t="e">
        <f t="shared" si="289"/>
        <v>#VALUE!</v>
      </c>
      <c r="AZ246" s="243" t="e">
        <f t="shared" si="290"/>
        <v>#VALUE!</v>
      </c>
      <c r="BA246" s="253">
        <f t="shared" si="291"/>
        <v>0</v>
      </c>
      <c r="BB246" s="253">
        <f t="shared" si="292"/>
        <v>0</v>
      </c>
      <c r="BC246" s="226">
        <f t="shared" si="293"/>
        <v>0</v>
      </c>
      <c r="BD246" s="249" t="b">
        <f t="shared" si="294"/>
        <v>0</v>
      </c>
      <c r="BE246" s="249">
        <f t="shared" si="299"/>
        <v>0</v>
      </c>
      <c r="BF246" s="236">
        <f t="shared" si="300"/>
        <v>0</v>
      </c>
      <c r="BG246" s="80"/>
      <c r="BH246" s="80"/>
      <c r="BI246" s="80"/>
      <c r="BN246" s="82"/>
      <c r="BO246" s="82"/>
      <c r="BP246" s="82"/>
      <c r="BQ246" s="82"/>
      <c r="BR246" s="82"/>
      <c r="BS246" s="82"/>
      <c r="BU246" s="131"/>
      <c r="BV246" s="131"/>
    </row>
    <row r="247" spans="1:74" ht="12.75" customHeight="1">
      <c r="A247" s="56"/>
      <c r="B247" s="93"/>
      <c r="C247" s="40" t="str">
        <f t="shared" si="301"/>
        <v/>
      </c>
      <c r="D247" s="55" t="str">
        <f t="shared" si="297"/>
        <v/>
      </c>
      <c r="E247" s="102" t="str">
        <f t="shared" si="295"/>
        <v/>
      </c>
      <c r="F247" s="103" t="str">
        <f t="shared" si="310"/>
        <v/>
      </c>
      <c r="G247" s="102" t="str">
        <f t="shared" si="296"/>
        <v/>
      </c>
      <c r="H247" s="189" t="str">
        <f t="shared" si="311"/>
        <v/>
      </c>
      <c r="I247" s="190"/>
      <c r="J247" s="104"/>
      <c r="K247" s="104"/>
      <c r="L247" s="105" t="str">
        <f t="shared" si="302"/>
        <v/>
      </c>
      <c r="M247" s="104"/>
      <c r="N247" s="104"/>
      <c r="O247" s="107" t="str">
        <f t="shared" si="303"/>
        <v/>
      </c>
      <c r="P247" s="53"/>
      <c r="Q247" s="254"/>
      <c r="R247" s="238">
        <f t="shared" si="272"/>
        <v>0</v>
      </c>
      <c r="S247" s="44">
        <f t="shared" si="273"/>
        <v>0</v>
      </c>
      <c r="T247" s="44">
        <f t="shared" si="274"/>
        <v>1900</v>
      </c>
      <c r="U247" s="44">
        <f t="shared" si="275"/>
        <v>0</v>
      </c>
      <c r="V247" s="44">
        <f t="shared" si="276"/>
        <v>0</v>
      </c>
      <c r="W247" s="44">
        <f t="shared" si="304"/>
        <v>0</v>
      </c>
      <c r="X247" s="236">
        <f t="shared" si="277"/>
        <v>1</v>
      </c>
      <c r="Y247" s="236">
        <f t="shared" si="278"/>
        <v>0</v>
      </c>
      <c r="Z247" s="236">
        <f t="shared" si="279"/>
        <v>0</v>
      </c>
      <c r="AA247" s="236">
        <f t="shared" si="280"/>
        <v>0</v>
      </c>
      <c r="AB247" s="236">
        <f t="shared" si="281"/>
        <v>0</v>
      </c>
      <c r="AC247" s="251">
        <f>PMT(U247/R24*(AB247),1,-AQ246,AQ246)</f>
        <v>0</v>
      </c>
      <c r="AD247" s="251">
        <f t="shared" si="282"/>
        <v>0</v>
      </c>
      <c r="AE247" s="251">
        <f t="shared" si="283"/>
        <v>0</v>
      </c>
      <c r="AF247" s="251">
        <f t="shared" si="284"/>
        <v>0</v>
      </c>
      <c r="AG247" s="251">
        <f t="shared" si="285"/>
        <v>0</v>
      </c>
      <c r="AH247" s="252">
        <f t="shared" si="312"/>
        <v>0</v>
      </c>
      <c r="AI247" s="252">
        <f t="shared" si="313"/>
        <v>1</v>
      </c>
      <c r="AJ247" s="236">
        <f t="shared" si="314"/>
        <v>0</v>
      </c>
      <c r="AK247" s="249">
        <f t="shared" si="305"/>
        <v>0</v>
      </c>
      <c r="AL247" s="236">
        <f t="shared" si="286"/>
        <v>0</v>
      </c>
      <c r="AM247" s="249">
        <f t="shared" si="306"/>
        <v>0</v>
      </c>
      <c r="AN247" s="249">
        <f t="shared" si="315"/>
        <v>0</v>
      </c>
      <c r="AO247" s="249">
        <f t="shared" si="316"/>
        <v>0</v>
      </c>
      <c r="AP247" s="249">
        <f t="shared" si="317"/>
        <v>0</v>
      </c>
      <c r="AQ247" s="251">
        <f t="shared" si="318"/>
        <v>0</v>
      </c>
      <c r="AR247" s="243">
        <f t="shared" si="307"/>
        <v>0</v>
      </c>
      <c r="AS247" s="243">
        <f t="shared" si="298"/>
        <v>0</v>
      </c>
      <c r="AT247" s="249">
        <f t="shared" si="319"/>
        <v>0</v>
      </c>
      <c r="AU247" s="249">
        <f t="shared" si="308"/>
        <v>0</v>
      </c>
      <c r="AV247" s="44">
        <f t="shared" si="287"/>
        <v>1</v>
      </c>
      <c r="AW247" s="44">
        <f t="shared" si="288"/>
        <v>0</v>
      </c>
      <c r="AX247" s="249" t="e">
        <f t="shared" si="309"/>
        <v>#VALUE!</v>
      </c>
      <c r="AY247" s="249" t="e">
        <f t="shared" si="289"/>
        <v>#VALUE!</v>
      </c>
      <c r="AZ247" s="243" t="e">
        <f t="shared" si="290"/>
        <v>#VALUE!</v>
      </c>
      <c r="BA247" s="253">
        <f t="shared" si="291"/>
        <v>0</v>
      </c>
      <c r="BB247" s="253">
        <f t="shared" si="292"/>
        <v>0</v>
      </c>
      <c r="BC247" s="226">
        <f t="shared" si="293"/>
        <v>0</v>
      </c>
      <c r="BD247" s="249" t="b">
        <f t="shared" si="294"/>
        <v>0</v>
      </c>
      <c r="BE247" s="249">
        <f t="shared" si="299"/>
        <v>0</v>
      </c>
      <c r="BF247" s="236">
        <f t="shared" si="300"/>
        <v>0</v>
      </c>
      <c r="BG247" s="80"/>
      <c r="BH247" s="80"/>
      <c r="BI247" s="80"/>
      <c r="BN247" s="82"/>
      <c r="BO247" s="82"/>
      <c r="BP247" s="82"/>
      <c r="BQ247" s="82"/>
      <c r="BR247" s="82"/>
      <c r="BS247" s="82"/>
      <c r="BU247" s="131"/>
      <c r="BV247" s="131"/>
    </row>
    <row r="248" spans="1:74" ht="12.75" customHeight="1">
      <c r="A248" s="56"/>
      <c r="B248" s="93"/>
      <c r="C248" s="40" t="str">
        <f t="shared" si="301"/>
        <v/>
      </c>
      <c r="D248" s="55" t="str">
        <f t="shared" si="297"/>
        <v/>
      </c>
      <c r="E248" s="102" t="str">
        <f t="shared" si="295"/>
        <v/>
      </c>
      <c r="F248" s="103" t="str">
        <f t="shared" si="310"/>
        <v/>
      </c>
      <c r="G248" s="102" t="str">
        <f t="shared" si="296"/>
        <v/>
      </c>
      <c r="H248" s="189" t="str">
        <f t="shared" si="311"/>
        <v/>
      </c>
      <c r="I248" s="190"/>
      <c r="J248" s="104"/>
      <c r="K248" s="104"/>
      <c r="L248" s="105" t="str">
        <f t="shared" si="302"/>
        <v/>
      </c>
      <c r="M248" s="104"/>
      <c r="N248" s="104"/>
      <c r="O248" s="107" t="str">
        <f t="shared" si="303"/>
        <v/>
      </c>
      <c r="P248" s="53"/>
      <c r="Q248" s="254"/>
      <c r="R248" s="238">
        <f t="shared" si="272"/>
        <v>0</v>
      </c>
      <c r="S248" s="44">
        <f t="shared" si="273"/>
        <v>0</v>
      </c>
      <c r="T248" s="44">
        <f t="shared" si="274"/>
        <v>1900</v>
      </c>
      <c r="U248" s="44">
        <f t="shared" si="275"/>
        <v>0</v>
      </c>
      <c r="V248" s="44">
        <f t="shared" si="276"/>
        <v>0</v>
      </c>
      <c r="W248" s="44">
        <f t="shared" si="304"/>
        <v>0</v>
      </c>
      <c r="X248" s="236">
        <f t="shared" si="277"/>
        <v>1</v>
      </c>
      <c r="Y248" s="236">
        <f t="shared" si="278"/>
        <v>0</v>
      </c>
      <c r="Z248" s="236">
        <f t="shared" si="279"/>
        <v>0</v>
      </c>
      <c r="AA248" s="236">
        <f t="shared" si="280"/>
        <v>0</v>
      </c>
      <c r="AB248" s="236">
        <f t="shared" si="281"/>
        <v>0</v>
      </c>
      <c r="AC248" s="251">
        <f>PMT(U248/R24*(AB248),1,-AQ247,AQ247)</f>
        <v>0</v>
      </c>
      <c r="AD248" s="251">
        <f t="shared" si="282"/>
        <v>0</v>
      </c>
      <c r="AE248" s="251">
        <f t="shared" si="283"/>
        <v>0</v>
      </c>
      <c r="AF248" s="251">
        <f t="shared" si="284"/>
        <v>0</v>
      </c>
      <c r="AG248" s="251">
        <f t="shared" si="285"/>
        <v>0</v>
      </c>
      <c r="AH248" s="252">
        <f t="shared" si="312"/>
        <v>0</v>
      </c>
      <c r="AI248" s="252">
        <f t="shared" si="313"/>
        <v>1</v>
      </c>
      <c r="AJ248" s="236">
        <f t="shared" si="314"/>
        <v>0</v>
      </c>
      <c r="AK248" s="249">
        <f t="shared" si="305"/>
        <v>0</v>
      </c>
      <c r="AL248" s="236">
        <f t="shared" si="286"/>
        <v>0</v>
      </c>
      <c r="AM248" s="249">
        <f t="shared" si="306"/>
        <v>0</v>
      </c>
      <c r="AN248" s="249">
        <f t="shared" si="315"/>
        <v>0</v>
      </c>
      <c r="AO248" s="249">
        <f t="shared" si="316"/>
        <v>0</v>
      </c>
      <c r="AP248" s="249">
        <f t="shared" si="317"/>
        <v>0</v>
      </c>
      <c r="AQ248" s="251">
        <f t="shared" si="318"/>
        <v>0</v>
      </c>
      <c r="AR248" s="243">
        <f t="shared" si="307"/>
        <v>0</v>
      </c>
      <c r="AS248" s="243">
        <f t="shared" si="298"/>
        <v>0</v>
      </c>
      <c r="AT248" s="249">
        <f t="shared" si="319"/>
        <v>0</v>
      </c>
      <c r="AU248" s="249">
        <f t="shared" si="308"/>
        <v>0</v>
      </c>
      <c r="AV248" s="44">
        <f t="shared" si="287"/>
        <v>1</v>
      </c>
      <c r="AW248" s="44">
        <f t="shared" si="288"/>
        <v>0</v>
      </c>
      <c r="AX248" s="249" t="e">
        <f t="shared" si="309"/>
        <v>#VALUE!</v>
      </c>
      <c r="AY248" s="249" t="e">
        <f t="shared" si="289"/>
        <v>#VALUE!</v>
      </c>
      <c r="AZ248" s="243" t="e">
        <f t="shared" si="290"/>
        <v>#VALUE!</v>
      </c>
      <c r="BA248" s="253">
        <f t="shared" si="291"/>
        <v>0</v>
      </c>
      <c r="BB248" s="253">
        <f t="shared" si="292"/>
        <v>0</v>
      </c>
      <c r="BC248" s="226">
        <f t="shared" si="293"/>
        <v>0</v>
      </c>
      <c r="BD248" s="249" t="b">
        <f t="shared" si="294"/>
        <v>0</v>
      </c>
      <c r="BE248" s="249">
        <f t="shared" si="299"/>
        <v>0</v>
      </c>
      <c r="BF248" s="236">
        <f t="shared" si="300"/>
        <v>0</v>
      </c>
      <c r="BG248" s="80"/>
      <c r="BH248" s="80"/>
      <c r="BI248" s="80"/>
      <c r="BN248" s="82"/>
      <c r="BO248" s="82"/>
      <c r="BP248" s="82"/>
      <c r="BQ248" s="82"/>
      <c r="BR248" s="82"/>
      <c r="BS248" s="82"/>
      <c r="BU248" s="131"/>
      <c r="BV248" s="131"/>
    </row>
    <row r="249" spans="1:74" ht="12.75" customHeight="1">
      <c r="A249" s="56"/>
      <c r="B249" s="93"/>
      <c r="C249" s="40" t="str">
        <f t="shared" si="301"/>
        <v/>
      </c>
      <c r="D249" s="55" t="str">
        <f t="shared" si="297"/>
        <v/>
      </c>
      <c r="E249" s="102" t="str">
        <f t="shared" si="295"/>
        <v/>
      </c>
      <c r="F249" s="103" t="str">
        <f t="shared" si="310"/>
        <v/>
      </c>
      <c r="G249" s="102" t="str">
        <f t="shared" si="296"/>
        <v/>
      </c>
      <c r="H249" s="189" t="str">
        <f t="shared" si="311"/>
        <v/>
      </c>
      <c r="I249" s="190"/>
      <c r="J249" s="104"/>
      <c r="K249" s="104"/>
      <c r="L249" s="105" t="str">
        <f t="shared" si="302"/>
        <v/>
      </c>
      <c r="M249" s="104"/>
      <c r="N249" s="104"/>
      <c r="O249" s="107" t="str">
        <f t="shared" si="303"/>
        <v/>
      </c>
      <c r="P249" s="53"/>
      <c r="Q249" s="254"/>
      <c r="R249" s="238">
        <f t="shared" si="272"/>
        <v>0</v>
      </c>
      <c r="S249" s="44">
        <f t="shared" si="273"/>
        <v>0</v>
      </c>
      <c r="T249" s="44">
        <f t="shared" si="274"/>
        <v>1900</v>
      </c>
      <c r="U249" s="44">
        <f t="shared" si="275"/>
        <v>0</v>
      </c>
      <c r="V249" s="44">
        <f t="shared" si="276"/>
        <v>0</v>
      </c>
      <c r="W249" s="44">
        <f t="shared" si="304"/>
        <v>0</v>
      </c>
      <c r="X249" s="236">
        <f t="shared" si="277"/>
        <v>1</v>
      </c>
      <c r="Y249" s="236">
        <f t="shared" si="278"/>
        <v>0</v>
      </c>
      <c r="Z249" s="236">
        <f t="shared" si="279"/>
        <v>0</v>
      </c>
      <c r="AA249" s="236">
        <f t="shared" si="280"/>
        <v>0</v>
      </c>
      <c r="AB249" s="236">
        <f t="shared" si="281"/>
        <v>0</v>
      </c>
      <c r="AC249" s="251">
        <f>PMT(U249/R24*(AB249),1,-AQ248,AQ248)</f>
        <v>0</v>
      </c>
      <c r="AD249" s="251">
        <f t="shared" si="282"/>
        <v>0</v>
      </c>
      <c r="AE249" s="251">
        <f t="shared" si="283"/>
        <v>0</v>
      </c>
      <c r="AF249" s="251">
        <f t="shared" si="284"/>
        <v>0</v>
      </c>
      <c r="AG249" s="251">
        <f t="shared" si="285"/>
        <v>0</v>
      </c>
      <c r="AH249" s="252">
        <f t="shared" si="312"/>
        <v>0</v>
      </c>
      <c r="AI249" s="252">
        <f t="shared" si="313"/>
        <v>1</v>
      </c>
      <c r="AJ249" s="236">
        <f t="shared" si="314"/>
        <v>0</v>
      </c>
      <c r="AK249" s="249">
        <f t="shared" si="305"/>
        <v>0</v>
      </c>
      <c r="AL249" s="236">
        <f t="shared" si="286"/>
        <v>0</v>
      </c>
      <c r="AM249" s="249">
        <f t="shared" si="306"/>
        <v>0</v>
      </c>
      <c r="AN249" s="249">
        <f t="shared" si="315"/>
        <v>0</v>
      </c>
      <c r="AO249" s="249">
        <f t="shared" si="316"/>
        <v>0</v>
      </c>
      <c r="AP249" s="249">
        <f t="shared" si="317"/>
        <v>0</v>
      </c>
      <c r="AQ249" s="251">
        <f t="shared" si="318"/>
        <v>0</v>
      </c>
      <c r="AR249" s="243">
        <f t="shared" si="307"/>
        <v>0</v>
      </c>
      <c r="AS249" s="243">
        <f t="shared" si="298"/>
        <v>0</v>
      </c>
      <c r="AT249" s="249">
        <f t="shared" si="319"/>
        <v>0</v>
      </c>
      <c r="AU249" s="249">
        <f t="shared" si="308"/>
        <v>0</v>
      </c>
      <c r="AV249" s="44">
        <f t="shared" si="287"/>
        <v>1</v>
      </c>
      <c r="AW249" s="44">
        <f t="shared" si="288"/>
        <v>0</v>
      </c>
      <c r="AX249" s="249" t="e">
        <f t="shared" si="309"/>
        <v>#VALUE!</v>
      </c>
      <c r="AY249" s="249" t="e">
        <f t="shared" si="289"/>
        <v>#VALUE!</v>
      </c>
      <c r="AZ249" s="243" t="e">
        <f t="shared" si="290"/>
        <v>#VALUE!</v>
      </c>
      <c r="BA249" s="253">
        <f t="shared" si="291"/>
        <v>0</v>
      </c>
      <c r="BB249" s="253">
        <f t="shared" si="292"/>
        <v>0</v>
      </c>
      <c r="BC249" s="226">
        <f t="shared" si="293"/>
        <v>0</v>
      </c>
      <c r="BD249" s="249" t="b">
        <f t="shared" si="294"/>
        <v>0</v>
      </c>
      <c r="BE249" s="249">
        <f t="shared" si="299"/>
        <v>0</v>
      </c>
      <c r="BF249" s="236">
        <f t="shared" si="300"/>
        <v>0</v>
      </c>
      <c r="BG249" s="80"/>
      <c r="BH249" s="80"/>
      <c r="BI249" s="80"/>
      <c r="BN249" s="82"/>
      <c r="BO249" s="82"/>
      <c r="BP249" s="82"/>
      <c r="BQ249" s="82"/>
      <c r="BR249" s="82"/>
      <c r="BS249" s="82"/>
      <c r="BU249" s="131"/>
      <c r="BV249" s="131"/>
    </row>
    <row r="250" spans="1:74" ht="12.75" customHeight="1">
      <c r="A250" s="56"/>
      <c r="B250" s="93"/>
      <c r="C250" s="40" t="str">
        <f t="shared" si="301"/>
        <v/>
      </c>
      <c r="D250" s="55" t="str">
        <f t="shared" si="297"/>
        <v/>
      </c>
      <c r="E250" s="102" t="str">
        <f t="shared" si="295"/>
        <v/>
      </c>
      <c r="F250" s="103" t="str">
        <f t="shared" si="310"/>
        <v/>
      </c>
      <c r="G250" s="102" t="str">
        <f t="shared" si="296"/>
        <v/>
      </c>
      <c r="H250" s="189" t="str">
        <f t="shared" si="311"/>
        <v/>
      </c>
      <c r="I250" s="190"/>
      <c r="J250" s="104"/>
      <c r="K250" s="104"/>
      <c r="L250" s="105" t="str">
        <f t="shared" si="302"/>
        <v/>
      </c>
      <c r="M250" s="104"/>
      <c r="N250" s="104"/>
      <c r="O250" s="107" t="str">
        <f t="shared" si="303"/>
        <v/>
      </c>
      <c r="P250" s="53"/>
      <c r="Q250" s="254"/>
      <c r="R250" s="238">
        <f t="shared" si="272"/>
        <v>0</v>
      </c>
      <c r="S250" s="44">
        <f t="shared" si="273"/>
        <v>0</v>
      </c>
      <c r="T250" s="44">
        <f t="shared" si="274"/>
        <v>1900</v>
      </c>
      <c r="U250" s="44">
        <f t="shared" si="275"/>
        <v>0</v>
      </c>
      <c r="V250" s="44">
        <f t="shared" si="276"/>
        <v>0</v>
      </c>
      <c r="W250" s="44">
        <f t="shared" si="304"/>
        <v>0</v>
      </c>
      <c r="X250" s="236">
        <f t="shared" si="277"/>
        <v>1</v>
      </c>
      <c r="Y250" s="236">
        <f t="shared" si="278"/>
        <v>0</v>
      </c>
      <c r="Z250" s="236">
        <f t="shared" si="279"/>
        <v>0</v>
      </c>
      <c r="AA250" s="236">
        <f t="shared" si="280"/>
        <v>0</v>
      </c>
      <c r="AB250" s="236">
        <f t="shared" si="281"/>
        <v>0</v>
      </c>
      <c r="AC250" s="251">
        <f>PMT(U250/R24*(AB250),1,-AQ249,AQ249)</f>
        <v>0</v>
      </c>
      <c r="AD250" s="251">
        <f t="shared" si="282"/>
        <v>0</v>
      </c>
      <c r="AE250" s="251">
        <f t="shared" si="283"/>
        <v>0</v>
      </c>
      <c r="AF250" s="251">
        <f t="shared" si="284"/>
        <v>0</v>
      </c>
      <c r="AG250" s="251">
        <f t="shared" si="285"/>
        <v>0</v>
      </c>
      <c r="AH250" s="252">
        <f t="shared" si="312"/>
        <v>0</v>
      </c>
      <c r="AI250" s="252">
        <f t="shared" si="313"/>
        <v>1</v>
      </c>
      <c r="AJ250" s="236">
        <f t="shared" si="314"/>
        <v>0</v>
      </c>
      <c r="AK250" s="249">
        <f t="shared" si="305"/>
        <v>0</v>
      </c>
      <c r="AL250" s="236">
        <f t="shared" si="286"/>
        <v>0</v>
      </c>
      <c r="AM250" s="249">
        <f t="shared" si="306"/>
        <v>0</v>
      </c>
      <c r="AN250" s="249">
        <f t="shared" si="315"/>
        <v>0</v>
      </c>
      <c r="AO250" s="249">
        <f t="shared" si="316"/>
        <v>0</v>
      </c>
      <c r="AP250" s="249">
        <f t="shared" si="317"/>
        <v>0</v>
      </c>
      <c r="AQ250" s="251">
        <f t="shared" si="318"/>
        <v>0</v>
      </c>
      <c r="AR250" s="243">
        <f t="shared" si="307"/>
        <v>0</v>
      </c>
      <c r="AS250" s="243">
        <f t="shared" si="298"/>
        <v>0</v>
      </c>
      <c r="AT250" s="249">
        <f t="shared" si="319"/>
        <v>0</v>
      </c>
      <c r="AU250" s="249">
        <f t="shared" si="308"/>
        <v>0</v>
      </c>
      <c r="AV250" s="44">
        <f t="shared" si="287"/>
        <v>1</v>
      </c>
      <c r="AW250" s="44">
        <f t="shared" si="288"/>
        <v>0</v>
      </c>
      <c r="AX250" s="249" t="e">
        <f t="shared" si="309"/>
        <v>#VALUE!</v>
      </c>
      <c r="AY250" s="249" t="e">
        <f t="shared" si="289"/>
        <v>#VALUE!</v>
      </c>
      <c r="AZ250" s="243" t="e">
        <f t="shared" si="290"/>
        <v>#VALUE!</v>
      </c>
      <c r="BA250" s="253">
        <f t="shared" si="291"/>
        <v>0</v>
      </c>
      <c r="BB250" s="253">
        <f t="shared" si="292"/>
        <v>0</v>
      </c>
      <c r="BC250" s="226">
        <f t="shared" si="293"/>
        <v>0</v>
      </c>
      <c r="BD250" s="249" t="b">
        <f t="shared" si="294"/>
        <v>0</v>
      </c>
      <c r="BE250" s="249">
        <f t="shared" si="299"/>
        <v>0</v>
      </c>
      <c r="BF250" s="236">
        <f t="shared" si="300"/>
        <v>0</v>
      </c>
      <c r="BG250" s="80"/>
      <c r="BH250" s="80"/>
      <c r="BI250" s="80"/>
      <c r="BN250" s="82"/>
      <c r="BO250" s="82"/>
      <c r="BP250" s="82"/>
      <c r="BQ250" s="82"/>
      <c r="BR250" s="82"/>
      <c r="BS250" s="82"/>
      <c r="BU250" s="131"/>
      <c r="BV250" s="131"/>
    </row>
    <row r="251" spans="1:74" ht="12.75" customHeight="1">
      <c r="A251" s="56"/>
      <c r="B251" s="93"/>
      <c r="C251" s="40" t="str">
        <f t="shared" si="301"/>
        <v/>
      </c>
      <c r="D251" s="55" t="str">
        <f t="shared" si="297"/>
        <v/>
      </c>
      <c r="E251" s="102" t="str">
        <f t="shared" si="295"/>
        <v/>
      </c>
      <c r="F251" s="103" t="str">
        <f t="shared" si="310"/>
        <v/>
      </c>
      <c r="G251" s="102" t="str">
        <f t="shared" si="296"/>
        <v/>
      </c>
      <c r="H251" s="189" t="str">
        <f t="shared" si="311"/>
        <v/>
      </c>
      <c r="I251" s="190"/>
      <c r="J251" s="104"/>
      <c r="K251" s="104"/>
      <c r="L251" s="105" t="str">
        <f t="shared" si="302"/>
        <v/>
      </c>
      <c r="M251" s="104"/>
      <c r="N251" s="104"/>
      <c r="O251" s="107" t="str">
        <f t="shared" si="303"/>
        <v/>
      </c>
      <c r="P251" s="53"/>
      <c r="Q251" s="254"/>
      <c r="R251" s="238">
        <f t="shared" si="272"/>
        <v>0</v>
      </c>
      <c r="S251" s="44">
        <f t="shared" si="273"/>
        <v>0</v>
      </c>
      <c r="T251" s="44">
        <f t="shared" si="274"/>
        <v>1900</v>
      </c>
      <c r="U251" s="44">
        <f t="shared" si="275"/>
        <v>0</v>
      </c>
      <c r="V251" s="44">
        <f t="shared" si="276"/>
        <v>0</v>
      </c>
      <c r="W251" s="44">
        <f t="shared" si="304"/>
        <v>0</v>
      </c>
      <c r="X251" s="236">
        <f t="shared" si="277"/>
        <v>1</v>
      </c>
      <c r="Y251" s="236">
        <f t="shared" si="278"/>
        <v>0</v>
      </c>
      <c r="Z251" s="236">
        <f t="shared" si="279"/>
        <v>0</v>
      </c>
      <c r="AA251" s="236">
        <f t="shared" si="280"/>
        <v>0</v>
      </c>
      <c r="AB251" s="236">
        <f t="shared" si="281"/>
        <v>0</v>
      </c>
      <c r="AC251" s="251">
        <f>PMT(U251/R24*(AB251),1,-AQ250,AQ250)</f>
        <v>0</v>
      </c>
      <c r="AD251" s="251">
        <f t="shared" si="282"/>
        <v>0</v>
      </c>
      <c r="AE251" s="251">
        <f t="shared" si="283"/>
        <v>0</v>
      </c>
      <c r="AF251" s="251">
        <f t="shared" si="284"/>
        <v>0</v>
      </c>
      <c r="AG251" s="251">
        <f t="shared" si="285"/>
        <v>0</v>
      </c>
      <c r="AH251" s="252">
        <f t="shared" si="312"/>
        <v>0</v>
      </c>
      <c r="AI251" s="252">
        <f t="shared" si="313"/>
        <v>1</v>
      </c>
      <c r="AJ251" s="236">
        <f t="shared" si="314"/>
        <v>0</v>
      </c>
      <c r="AK251" s="249">
        <f t="shared" si="305"/>
        <v>0</v>
      </c>
      <c r="AL251" s="236">
        <f t="shared" si="286"/>
        <v>0</v>
      </c>
      <c r="AM251" s="249">
        <f t="shared" si="306"/>
        <v>0</v>
      </c>
      <c r="AN251" s="249">
        <f t="shared" si="315"/>
        <v>0</v>
      </c>
      <c r="AO251" s="249">
        <f t="shared" si="316"/>
        <v>0</v>
      </c>
      <c r="AP251" s="249">
        <f t="shared" si="317"/>
        <v>0</v>
      </c>
      <c r="AQ251" s="251">
        <f t="shared" si="318"/>
        <v>0</v>
      </c>
      <c r="AR251" s="243">
        <f t="shared" si="307"/>
        <v>0</v>
      </c>
      <c r="AS251" s="243">
        <f t="shared" si="298"/>
        <v>0</v>
      </c>
      <c r="AT251" s="249">
        <f t="shared" si="319"/>
        <v>0</v>
      </c>
      <c r="AU251" s="249">
        <f t="shared" si="308"/>
        <v>0</v>
      </c>
      <c r="AV251" s="44">
        <f t="shared" si="287"/>
        <v>1</v>
      </c>
      <c r="AW251" s="44">
        <f t="shared" si="288"/>
        <v>0</v>
      </c>
      <c r="AX251" s="249" t="e">
        <f t="shared" si="309"/>
        <v>#VALUE!</v>
      </c>
      <c r="AY251" s="249" t="e">
        <f t="shared" si="289"/>
        <v>#VALUE!</v>
      </c>
      <c r="AZ251" s="243" t="e">
        <f t="shared" si="290"/>
        <v>#VALUE!</v>
      </c>
      <c r="BA251" s="253">
        <f t="shared" si="291"/>
        <v>0</v>
      </c>
      <c r="BB251" s="253">
        <f t="shared" si="292"/>
        <v>0</v>
      </c>
      <c r="BC251" s="226">
        <f t="shared" si="293"/>
        <v>0</v>
      </c>
      <c r="BD251" s="249" t="b">
        <f t="shared" si="294"/>
        <v>0</v>
      </c>
      <c r="BE251" s="249">
        <f t="shared" si="299"/>
        <v>0</v>
      </c>
      <c r="BF251" s="236">
        <f t="shared" si="300"/>
        <v>0</v>
      </c>
      <c r="BG251" s="80"/>
      <c r="BH251" s="80"/>
      <c r="BI251" s="80"/>
      <c r="BN251" s="82"/>
      <c r="BO251" s="82"/>
      <c r="BP251" s="82"/>
      <c r="BQ251" s="82"/>
      <c r="BR251" s="82"/>
      <c r="BS251" s="82"/>
      <c r="BU251" s="131"/>
      <c r="BV251" s="131"/>
    </row>
    <row r="252" spans="1:74" ht="12.75" customHeight="1">
      <c r="A252" s="56"/>
      <c r="B252" s="93"/>
      <c r="C252" s="40" t="str">
        <f t="shared" si="301"/>
        <v/>
      </c>
      <c r="D252" s="55" t="str">
        <f t="shared" si="297"/>
        <v/>
      </c>
      <c r="E252" s="102" t="str">
        <f t="shared" si="295"/>
        <v/>
      </c>
      <c r="F252" s="103" t="str">
        <f t="shared" si="310"/>
        <v/>
      </c>
      <c r="G252" s="102" t="str">
        <f t="shared" si="296"/>
        <v/>
      </c>
      <c r="H252" s="189" t="str">
        <f t="shared" si="311"/>
        <v/>
      </c>
      <c r="I252" s="190"/>
      <c r="J252" s="104"/>
      <c r="K252" s="104"/>
      <c r="L252" s="105" t="str">
        <f t="shared" si="302"/>
        <v/>
      </c>
      <c r="M252" s="104"/>
      <c r="N252" s="104"/>
      <c r="O252" s="107" t="str">
        <f t="shared" si="303"/>
        <v/>
      </c>
      <c r="P252" s="53"/>
      <c r="Q252" s="254"/>
      <c r="R252" s="238">
        <f t="shared" si="272"/>
        <v>0</v>
      </c>
      <c r="S252" s="44">
        <f t="shared" si="273"/>
        <v>0</v>
      </c>
      <c r="T252" s="44">
        <f t="shared" si="274"/>
        <v>1900</v>
      </c>
      <c r="U252" s="44">
        <f t="shared" si="275"/>
        <v>0</v>
      </c>
      <c r="V252" s="44">
        <f t="shared" si="276"/>
        <v>0</v>
      </c>
      <c r="W252" s="44">
        <f t="shared" si="304"/>
        <v>0</v>
      </c>
      <c r="X252" s="236">
        <f t="shared" si="277"/>
        <v>1</v>
      </c>
      <c r="Y252" s="236">
        <f t="shared" si="278"/>
        <v>0</v>
      </c>
      <c r="Z252" s="236">
        <f t="shared" si="279"/>
        <v>0</v>
      </c>
      <c r="AA252" s="236">
        <f t="shared" si="280"/>
        <v>0</v>
      </c>
      <c r="AB252" s="236">
        <f t="shared" si="281"/>
        <v>0</v>
      </c>
      <c r="AC252" s="251">
        <f>PMT(U252/R24*(AB252),1,-AQ251,AQ251)</f>
        <v>0</v>
      </c>
      <c r="AD252" s="251">
        <f t="shared" si="282"/>
        <v>0</v>
      </c>
      <c r="AE252" s="251">
        <f t="shared" si="283"/>
        <v>0</v>
      </c>
      <c r="AF252" s="251">
        <f t="shared" si="284"/>
        <v>0</v>
      </c>
      <c r="AG252" s="251">
        <f t="shared" si="285"/>
        <v>0</v>
      </c>
      <c r="AH252" s="252">
        <f t="shared" si="312"/>
        <v>0</v>
      </c>
      <c r="AI252" s="252">
        <f t="shared" si="313"/>
        <v>1</v>
      </c>
      <c r="AJ252" s="236">
        <f t="shared" si="314"/>
        <v>0</v>
      </c>
      <c r="AK252" s="249">
        <f t="shared" si="305"/>
        <v>0</v>
      </c>
      <c r="AL252" s="236">
        <f t="shared" si="286"/>
        <v>0</v>
      </c>
      <c r="AM252" s="249">
        <f t="shared" si="306"/>
        <v>0</v>
      </c>
      <c r="AN252" s="249">
        <f t="shared" si="315"/>
        <v>0</v>
      </c>
      <c r="AO252" s="249">
        <f t="shared" si="316"/>
        <v>0</v>
      </c>
      <c r="AP252" s="249">
        <f t="shared" si="317"/>
        <v>0</v>
      </c>
      <c r="AQ252" s="251">
        <f t="shared" si="318"/>
        <v>0</v>
      </c>
      <c r="AR252" s="243">
        <f t="shared" si="307"/>
        <v>0</v>
      </c>
      <c r="AS252" s="243">
        <f t="shared" si="298"/>
        <v>0</v>
      </c>
      <c r="AT252" s="249">
        <f t="shared" si="319"/>
        <v>0</v>
      </c>
      <c r="AU252" s="249">
        <f t="shared" si="308"/>
        <v>0</v>
      </c>
      <c r="AV252" s="44">
        <f t="shared" si="287"/>
        <v>1</v>
      </c>
      <c r="AW252" s="44">
        <f t="shared" si="288"/>
        <v>0</v>
      </c>
      <c r="AX252" s="249" t="e">
        <f t="shared" si="309"/>
        <v>#VALUE!</v>
      </c>
      <c r="AY252" s="249" t="e">
        <f t="shared" si="289"/>
        <v>#VALUE!</v>
      </c>
      <c r="AZ252" s="243" t="e">
        <f t="shared" si="290"/>
        <v>#VALUE!</v>
      </c>
      <c r="BA252" s="253">
        <f t="shared" si="291"/>
        <v>0</v>
      </c>
      <c r="BB252" s="253">
        <f t="shared" si="292"/>
        <v>0</v>
      </c>
      <c r="BC252" s="226">
        <f t="shared" si="293"/>
        <v>0</v>
      </c>
      <c r="BD252" s="249" t="b">
        <f t="shared" si="294"/>
        <v>0</v>
      </c>
      <c r="BE252" s="249">
        <f t="shared" si="299"/>
        <v>0</v>
      </c>
      <c r="BF252" s="236">
        <f t="shared" si="300"/>
        <v>0</v>
      </c>
      <c r="BG252" s="80"/>
      <c r="BH252" s="80"/>
      <c r="BI252" s="80"/>
      <c r="BN252" s="82"/>
      <c r="BO252" s="82"/>
      <c r="BP252" s="82"/>
      <c r="BQ252" s="82"/>
      <c r="BR252" s="82"/>
      <c r="BS252" s="82"/>
      <c r="BU252" s="131"/>
      <c r="BV252" s="131"/>
    </row>
    <row r="253" spans="1:74" ht="12.75" customHeight="1">
      <c r="A253" s="56"/>
      <c r="B253" s="93"/>
      <c r="C253" s="40" t="str">
        <f t="shared" si="301"/>
        <v/>
      </c>
      <c r="D253" s="55" t="str">
        <f t="shared" si="297"/>
        <v/>
      </c>
      <c r="E253" s="102" t="str">
        <f t="shared" si="295"/>
        <v/>
      </c>
      <c r="F253" s="103" t="str">
        <f t="shared" si="310"/>
        <v/>
      </c>
      <c r="G253" s="102" t="str">
        <f t="shared" si="296"/>
        <v/>
      </c>
      <c r="H253" s="189" t="str">
        <f t="shared" si="311"/>
        <v/>
      </c>
      <c r="I253" s="190"/>
      <c r="J253" s="104"/>
      <c r="K253" s="104"/>
      <c r="L253" s="105" t="str">
        <f t="shared" si="302"/>
        <v/>
      </c>
      <c r="M253" s="104"/>
      <c r="N253" s="104"/>
      <c r="O253" s="107" t="str">
        <f t="shared" si="303"/>
        <v/>
      </c>
      <c r="P253" s="53"/>
      <c r="Q253" s="254"/>
      <c r="R253" s="238">
        <f t="shared" si="272"/>
        <v>0</v>
      </c>
      <c r="S253" s="44">
        <f t="shared" si="273"/>
        <v>0</v>
      </c>
      <c r="T253" s="44">
        <f t="shared" si="274"/>
        <v>1900</v>
      </c>
      <c r="U253" s="44">
        <f t="shared" si="275"/>
        <v>0</v>
      </c>
      <c r="V253" s="44">
        <f t="shared" si="276"/>
        <v>0</v>
      </c>
      <c r="W253" s="44">
        <f t="shared" si="304"/>
        <v>0</v>
      </c>
      <c r="X253" s="236">
        <f t="shared" si="277"/>
        <v>1</v>
      </c>
      <c r="Y253" s="236">
        <f t="shared" si="278"/>
        <v>0</v>
      </c>
      <c r="Z253" s="236">
        <f t="shared" si="279"/>
        <v>0</v>
      </c>
      <c r="AA253" s="236">
        <f t="shared" si="280"/>
        <v>0</v>
      </c>
      <c r="AB253" s="236">
        <f t="shared" si="281"/>
        <v>0</v>
      </c>
      <c r="AC253" s="251">
        <f>PMT(U253/R24*(AB253),1,-AQ252,AQ252)</f>
        <v>0</v>
      </c>
      <c r="AD253" s="251">
        <f t="shared" si="282"/>
        <v>0</v>
      </c>
      <c r="AE253" s="251">
        <f t="shared" si="283"/>
        <v>0</v>
      </c>
      <c r="AF253" s="251">
        <f t="shared" si="284"/>
        <v>0</v>
      </c>
      <c r="AG253" s="251">
        <f t="shared" si="285"/>
        <v>0</v>
      </c>
      <c r="AH253" s="252">
        <f t="shared" si="312"/>
        <v>0</v>
      </c>
      <c r="AI253" s="252">
        <f t="shared" si="313"/>
        <v>1</v>
      </c>
      <c r="AJ253" s="236">
        <f t="shared" si="314"/>
        <v>0</v>
      </c>
      <c r="AK253" s="249">
        <f t="shared" si="305"/>
        <v>0</v>
      </c>
      <c r="AL253" s="236">
        <f t="shared" si="286"/>
        <v>0</v>
      </c>
      <c r="AM253" s="249">
        <f t="shared" si="306"/>
        <v>0</v>
      </c>
      <c r="AN253" s="249">
        <f t="shared" si="315"/>
        <v>0</v>
      </c>
      <c r="AO253" s="249">
        <f t="shared" si="316"/>
        <v>0</v>
      </c>
      <c r="AP253" s="249">
        <f t="shared" si="317"/>
        <v>0</v>
      </c>
      <c r="AQ253" s="251">
        <f t="shared" si="318"/>
        <v>0</v>
      </c>
      <c r="AR253" s="243">
        <f t="shared" si="307"/>
        <v>0</v>
      </c>
      <c r="AS253" s="243">
        <f t="shared" si="298"/>
        <v>0</v>
      </c>
      <c r="AT253" s="249">
        <f t="shared" si="319"/>
        <v>0</v>
      </c>
      <c r="AU253" s="249">
        <f t="shared" si="308"/>
        <v>0</v>
      </c>
      <c r="AV253" s="44">
        <f t="shared" si="287"/>
        <v>1</v>
      </c>
      <c r="AW253" s="44">
        <f t="shared" si="288"/>
        <v>0</v>
      </c>
      <c r="AX253" s="249" t="e">
        <f t="shared" si="309"/>
        <v>#VALUE!</v>
      </c>
      <c r="AY253" s="249" t="e">
        <f t="shared" si="289"/>
        <v>#VALUE!</v>
      </c>
      <c r="AZ253" s="243" t="e">
        <f t="shared" si="290"/>
        <v>#VALUE!</v>
      </c>
      <c r="BA253" s="253">
        <f t="shared" si="291"/>
        <v>0</v>
      </c>
      <c r="BB253" s="253">
        <f t="shared" si="292"/>
        <v>0</v>
      </c>
      <c r="BC253" s="226">
        <f t="shared" si="293"/>
        <v>0</v>
      </c>
      <c r="BD253" s="249" t="b">
        <f t="shared" si="294"/>
        <v>0</v>
      </c>
      <c r="BE253" s="249">
        <f t="shared" si="299"/>
        <v>0</v>
      </c>
      <c r="BF253" s="236">
        <f t="shared" si="300"/>
        <v>0</v>
      </c>
      <c r="BG253" s="80"/>
      <c r="BH253" s="80"/>
      <c r="BI253" s="80"/>
      <c r="BN253" s="82"/>
      <c r="BO253" s="82"/>
      <c r="BP253" s="82"/>
      <c r="BQ253" s="82"/>
      <c r="BR253" s="82"/>
      <c r="BS253" s="82"/>
      <c r="BU253" s="131"/>
      <c r="BV253" s="131"/>
    </row>
    <row r="254" spans="1:74" ht="12.75" customHeight="1">
      <c r="A254" s="56"/>
      <c r="B254" s="93"/>
      <c r="C254" s="40" t="str">
        <f t="shared" si="301"/>
        <v/>
      </c>
      <c r="D254" s="55" t="str">
        <f t="shared" si="297"/>
        <v/>
      </c>
      <c r="E254" s="102" t="str">
        <f t="shared" si="295"/>
        <v/>
      </c>
      <c r="F254" s="103" t="str">
        <f t="shared" si="310"/>
        <v/>
      </c>
      <c r="G254" s="102" t="str">
        <f t="shared" si="296"/>
        <v/>
      </c>
      <c r="H254" s="189" t="str">
        <f t="shared" si="311"/>
        <v/>
      </c>
      <c r="I254" s="190"/>
      <c r="J254" s="104"/>
      <c r="K254" s="104"/>
      <c r="L254" s="105" t="str">
        <f t="shared" si="302"/>
        <v/>
      </c>
      <c r="M254" s="104"/>
      <c r="N254" s="104"/>
      <c r="O254" s="107" t="str">
        <f t="shared" si="303"/>
        <v/>
      </c>
      <c r="P254" s="53"/>
      <c r="Q254" s="254"/>
      <c r="R254" s="238">
        <f t="shared" ref="R254:R317" si="320">IF(A254&lt;&gt;"",1,0)</f>
        <v>0</v>
      </c>
      <c r="S254" s="44">
        <f t="shared" ref="S254:S317" si="321">IF(Y254&gt;=0,0,1)</f>
        <v>0</v>
      </c>
      <c r="T254" s="44">
        <f t="shared" ref="T254:T317" si="322">YEAR(A254)</f>
        <v>1900</v>
      </c>
      <c r="U254" s="44">
        <f t="shared" ref="U254:U317" si="323">IF(D254&lt;&gt;"",D254,0)</f>
        <v>0</v>
      </c>
      <c r="V254" s="44">
        <f t="shared" ref="V254:V317" si="324">IF(B254-J254-N254&gt;0,1,0)</f>
        <v>0</v>
      </c>
      <c r="W254" s="44">
        <f t="shared" si="304"/>
        <v>0</v>
      </c>
      <c r="X254" s="236">
        <f t="shared" ref="X254:X317" si="325">IF(W254&lt;&gt;0,0,1)</f>
        <v>1</v>
      </c>
      <c r="Y254" s="236">
        <f t="shared" ref="Y254:Y317" si="326">IF(R254=1,A254-A253,0)</f>
        <v>0</v>
      </c>
      <c r="Z254" s="236">
        <f t="shared" ref="Z254:Z317" si="327">SUM((Y253+Y254+Z253)*X253)</f>
        <v>0</v>
      </c>
      <c r="AA254" s="236">
        <f t="shared" ref="AA254:AA317" si="328">SUM(Z254*W254)</f>
        <v>0</v>
      </c>
      <c r="AB254" s="236">
        <f t="shared" ref="AB254:AB317" si="329">IF(AA254=0,Y254*W254,AA254)</f>
        <v>0</v>
      </c>
      <c r="AC254" s="251">
        <f>PMT(U254/R24*(AB254),1,-AQ253,AQ253)</f>
        <v>0</v>
      </c>
      <c r="AD254" s="251">
        <f t="shared" ref="AD254:AD317" si="330">SUM(AC254+AG253)</f>
        <v>0</v>
      </c>
      <c r="AE254" s="251">
        <f t="shared" ref="AE254:AE317" si="331">IF(B254-J254-N254&gt;0,B254-J254-N254,0)</f>
        <v>0</v>
      </c>
      <c r="AF254" s="251">
        <f t="shared" ref="AF254:AF317" si="332">IF(AE254&gt;AD254,AD254,AE254)</f>
        <v>0</v>
      </c>
      <c r="AG254" s="251">
        <f t="shared" ref="AG254:AG317" si="333">SUM(AD254-AF254)</f>
        <v>0</v>
      </c>
      <c r="AH254" s="252">
        <f t="shared" si="312"/>
        <v>0</v>
      </c>
      <c r="AI254" s="252">
        <f t="shared" si="313"/>
        <v>1</v>
      </c>
      <c r="AJ254" s="236">
        <f t="shared" si="314"/>
        <v>0</v>
      </c>
      <c r="AK254" s="249">
        <f t="shared" si="305"/>
        <v>0</v>
      </c>
      <c r="AL254" s="236">
        <f t="shared" ref="AL254:AL317" si="334">IF(((B254-J254-N254)*N254)&lt;0,1,0)</f>
        <v>0</v>
      </c>
      <c r="AM254" s="249">
        <f t="shared" si="306"/>
        <v>0</v>
      </c>
      <c r="AN254" s="249">
        <f t="shared" si="315"/>
        <v>0</v>
      </c>
      <c r="AO254" s="249">
        <f t="shared" si="316"/>
        <v>0</v>
      </c>
      <c r="AP254" s="249">
        <f t="shared" si="317"/>
        <v>0</v>
      </c>
      <c r="AQ254" s="251">
        <f t="shared" si="318"/>
        <v>0</v>
      </c>
      <c r="AR254" s="243">
        <f t="shared" si="307"/>
        <v>0</v>
      </c>
      <c r="AS254" s="243">
        <f t="shared" si="298"/>
        <v>0</v>
      </c>
      <c r="AT254" s="249">
        <f t="shared" si="319"/>
        <v>0</v>
      </c>
      <c r="AU254" s="249">
        <f t="shared" si="308"/>
        <v>0</v>
      </c>
      <c r="AV254" s="44">
        <f t="shared" ref="AV254:AV317" si="335">IF(T254=T253,1,0)</f>
        <v>1</v>
      </c>
      <c r="AW254" s="44">
        <f t="shared" ref="AW254:AW317" si="336">IF(T254=T253,0,1)</f>
        <v>0</v>
      </c>
      <c r="AX254" s="249" t="e">
        <f t="shared" si="309"/>
        <v>#VALUE!</v>
      </c>
      <c r="AY254" s="249" t="e">
        <f t="shared" ref="AY254:AY317" si="337">IF(AX255=0,(AX254*AV254),0)</f>
        <v>#VALUE!</v>
      </c>
      <c r="AZ254" s="243" t="e">
        <f t="shared" ref="AZ254:AZ317" si="338">SUM((AX254*AW255)-AY254)</f>
        <v>#VALUE!</v>
      </c>
      <c r="BA254" s="253">
        <f t="shared" ref="BA254:BA317" si="339">IFERROR(AY254,0)</f>
        <v>0</v>
      </c>
      <c r="BB254" s="253">
        <f t="shared" ref="BB254:BB317" si="340">IFERROR(AZ254,0)</f>
        <v>0</v>
      </c>
      <c r="BC254" s="226">
        <f t="shared" ref="BC254:BC317" si="341">IF(AB254&lt;45,W254,0)</f>
        <v>0</v>
      </c>
      <c r="BD254" s="249" t="b">
        <f t="shared" ref="BD254:BD317" si="342">AND(R254=1,R255=0)</f>
        <v>0</v>
      </c>
      <c r="BE254" s="249">
        <f t="shared" si="299"/>
        <v>0</v>
      </c>
      <c r="BF254" s="236">
        <f t="shared" si="300"/>
        <v>0</v>
      </c>
      <c r="BG254" s="80"/>
      <c r="BH254" s="80"/>
      <c r="BI254" s="80"/>
      <c r="BN254" s="82"/>
      <c r="BO254" s="82"/>
      <c r="BP254" s="82"/>
      <c r="BQ254" s="82"/>
      <c r="BR254" s="82"/>
      <c r="BS254" s="82"/>
      <c r="BU254" s="131"/>
      <c r="BV254" s="131"/>
    </row>
    <row r="255" spans="1:74" ht="12.75" customHeight="1">
      <c r="A255" s="56"/>
      <c r="B255" s="93"/>
      <c r="C255" s="40" t="str">
        <f t="shared" si="301"/>
        <v/>
      </c>
      <c r="D255" s="55" t="str">
        <f t="shared" si="297"/>
        <v/>
      </c>
      <c r="E255" s="102" t="str">
        <f t="shared" si="295"/>
        <v/>
      </c>
      <c r="F255" s="103" t="str">
        <f t="shared" si="310"/>
        <v/>
      </c>
      <c r="G255" s="102" t="str">
        <f t="shared" si="296"/>
        <v/>
      </c>
      <c r="H255" s="189" t="str">
        <f t="shared" si="311"/>
        <v/>
      </c>
      <c r="I255" s="190"/>
      <c r="J255" s="104"/>
      <c r="K255" s="104"/>
      <c r="L255" s="105" t="str">
        <f t="shared" si="302"/>
        <v/>
      </c>
      <c r="M255" s="104"/>
      <c r="N255" s="104"/>
      <c r="O255" s="107" t="str">
        <f t="shared" si="303"/>
        <v/>
      </c>
      <c r="P255" s="53"/>
      <c r="Q255" s="254"/>
      <c r="R255" s="238">
        <f t="shared" si="320"/>
        <v>0</v>
      </c>
      <c r="S255" s="44">
        <f t="shared" si="321"/>
        <v>0</v>
      </c>
      <c r="T255" s="44">
        <f t="shared" si="322"/>
        <v>1900</v>
      </c>
      <c r="U255" s="44">
        <f t="shared" si="323"/>
        <v>0</v>
      </c>
      <c r="V255" s="44">
        <f t="shared" si="324"/>
        <v>0</v>
      </c>
      <c r="W255" s="44">
        <f t="shared" si="304"/>
        <v>0</v>
      </c>
      <c r="X255" s="236">
        <f t="shared" si="325"/>
        <v>1</v>
      </c>
      <c r="Y255" s="236">
        <f t="shared" si="326"/>
        <v>0</v>
      </c>
      <c r="Z255" s="236">
        <f t="shared" si="327"/>
        <v>0</v>
      </c>
      <c r="AA255" s="236">
        <f t="shared" si="328"/>
        <v>0</v>
      </c>
      <c r="AB255" s="236">
        <f t="shared" si="329"/>
        <v>0</v>
      </c>
      <c r="AC255" s="251">
        <f>PMT(U255/R24*(AB255),1,-AQ254,AQ254)</f>
        <v>0</v>
      </c>
      <c r="AD255" s="251">
        <f t="shared" si="330"/>
        <v>0</v>
      </c>
      <c r="AE255" s="251">
        <f t="shared" si="331"/>
        <v>0</v>
      </c>
      <c r="AF255" s="251">
        <f t="shared" si="332"/>
        <v>0</v>
      </c>
      <c r="AG255" s="251">
        <f t="shared" si="333"/>
        <v>0</v>
      </c>
      <c r="AH255" s="252">
        <f t="shared" si="312"/>
        <v>0</v>
      </c>
      <c r="AI255" s="252">
        <f t="shared" si="313"/>
        <v>1</v>
      </c>
      <c r="AJ255" s="236">
        <f t="shared" si="314"/>
        <v>0</v>
      </c>
      <c r="AK255" s="249">
        <f t="shared" si="305"/>
        <v>0</v>
      </c>
      <c r="AL255" s="236">
        <f t="shared" si="334"/>
        <v>0</v>
      </c>
      <c r="AM255" s="249">
        <f t="shared" si="306"/>
        <v>0</v>
      </c>
      <c r="AN255" s="249">
        <f t="shared" si="315"/>
        <v>0</v>
      </c>
      <c r="AO255" s="249">
        <f t="shared" si="316"/>
        <v>0</v>
      </c>
      <c r="AP255" s="249">
        <f t="shared" si="317"/>
        <v>0</v>
      </c>
      <c r="AQ255" s="251">
        <f t="shared" si="318"/>
        <v>0</v>
      </c>
      <c r="AR255" s="243">
        <f t="shared" si="307"/>
        <v>0</v>
      </c>
      <c r="AS255" s="243">
        <f t="shared" si="298"/>
        <v>0</v>
      </c>
      <c r="AT255" s="249">
        <f t="shared" si="319"/>
        <v>0</v>
      </c>
      <c r="AU255" s="249">
        <f t="shared" si="308"/>
        <v>0</v>
      </c>
      <c r="AV255" s="44">
        <f t="shared" si="335"/>
        <v>1</v>
      </c>
      <c r="AW255" s="44">
        <f t="shared" si="336"/>
        <v>0</v>
      </c>
      <c r="AX255" s="249" t="e">
        <f t="shared" si="309"/>
        <v>#VALUE!</v>
      </c>
      <c r="AY255" s="249" t="e">
        <f t="shared" si="337"/>
        <v>#VALUE!</v>
      </c>
      <c r="AZ255" s="243" t="e">
        <f t="shared" si="338"/>
        <v>#VALUE!</v>
      </c>
      <c r="BA255" s="253">
        <f t="shared" si="339"/>
        <v>0</v>
      </c>
      <c r="BB255" s="253">
        <f t="shared" si="340"/>
        <v>0</v>
      </c>
      <c r="BC255" s="226">
        <f t="shared" si="341"/>
        <v>0</v>
      </c>
      <c r="BD255" s="249" t="b">
        <f t="shared" si="342"/>
        <v>0</v>
      </c>
      <c r="BE255" s="249">
        <f t="shared" si="299"/>
        <v>0</v>
      </c>
      <c r="BF255" s="236">
        <f t="shared" si="300"/>
        <v>0</v>
      </c>
      <c r="BG255" s="80"/>
      <c r="BH255" s="80"/>
      <c r="BI255" s="80"/>
      <c r="BN255" s="82"/>
      <c r="BO255" s="82"/>
      <c r="BP255" s="82"/>
      <c r="BQ255" s="82"/>
      <c r="BR255" s="82"/>
      <c r="BS255" s="82"/>
      <c r="BU255" s="131"/>
      <c r="BV255" s="131"/>
    </row>
    <row r="256" spans="1:74" ht="12.75" customHeight="1">
      <c r="A256" s="56"/>
      <c r="B256" s="93"/>
      <c r="C256" s="40" t="str">
        <f t="shared" si="301"/>
        <v/>
      </c>
      <c r="D256" s="55" t="str">
        <f t="shared" si="297"/>
        <v/>
      </c>
      <c r="E256" s="102" t="str">
        <f t="shared" si="295"/>
        <v/>
      </c>
      <c r="F256" s="103" t="str">
        <f t="shared" si="310"/>
        <v/>
      </c>
      <c r="G256" s="102" t="str">
        <f t="shared" si="296"/>
        <v/>
      </c>
      <c r="H256" s="189" t="str">
        <f t="shared" si="311"/>
        <v/>
      </c>
      <c r="I256" s="190"/>
      <c r="J256" s="104"/>
      <c r="K256" s="104"/>
      <c r="L256" s="105" t="str">
        <f t="shared" si="302"/>
        <v/>
      </c>
      <c r="M256" s="104"/>
      <c r="N256" s="104"/>
      <c r="O256" s="107" t="str">
        <f t="shared" si="303"/>
        <v/>
      </c>
      <c r="P256" s="53"/>
      <c r="Q256" s="254"/>
      <c r="R256" s="238">
        <f t="shared" si="320"/>
        <v>0</v>
      </c>
      <c r="S256" s="44">
        <f t="shared" si="321"/>
        <v>0</v>
      </c>
      <c r="T256" s="44">
        <f t="shared" si="322"/>
        <v>1900</v>
      </c>
      <c r="U256" s="44">
        <f t="shared" si="323"/>
        <v>0</v>
      </c>
      <c r="V256" s="44">
        <f t="shared" si="324"/>
        <v>0</v>
      </c>
      <c r="W256" s="44">
        <f t="shared" si="304"/>
        <v>0</v>
      </c>
      <c r="X256" s="236">
        <f t="shared" si="325"/>
        <v>1</v>
      </c>
      <c r="Y256" s="236">
        <f t="shared" si="326"/>
        <v>0</v>
      </c>
      <c r="Z256" s="236">
        <f t="shared" si="327"/>
        <v>0</v>
      </c>
      <c r="AA256" s="236">
        <f t="shared" si="328"/>
        <v>0</v>
      </c>
      <c r="AB256" s="236">
        <f t="shared" si="329"/>
        <v>0</v>
      </c>
      <c r="AC256" s="251">
        <f>PMT(U256/R24*(AB256),1,-AQ255,AQ255)</f>
        <v>0</v>
      </c>
      <c r="AD256" s="251">
        <f t="shared" si="330"/>
        <v>0</v>
      </c>
      <c r="AE256" s="251">
        <f t="shared" si="331"/>
        <v>0</v>
      </c>
      <c r="AF256" s="251">
        <f t="shared" si="332"/>
        <v>0</v>
      </c>
      <c r="AG256" s="251">
        <f t="shared" si="333"/>
        <v>0</v>
      </c>
      <c r="AH256" s="252">
        <f t="shared" si="312"/>
        <v>0</v>
      </c>
      <c r="AI256" s="252">
        <f t="shared" si="313"/>
        <v>1</v>
      </c>
      <c r="AJ256" s="236">
        <f t="shared" si="314"/>
        <v>0</v>
      </c>
      <c r="AK256" s="249">
        <f t="shared" si="305"/>
        <v>0</v>
      </c>
      <c r="AL256" s="236">
        <f t="shared" si="334"/>
        <v>0</v>
      </c>
      <c r="AM256" s="249">
        <f t="shared" si="306"/>
        <v>0</v>
      </c>
      <c r="AN256" s="249">
        <f t="shared" si="315"/>
        <v>0</v>
      </c>
      <c r="AO256" s="249">
        <f t="shared" si="316"/>
        <v>0</v>
      </c>
      <c r="AP256" s="249">
        <f t="shared" si="317"/>
        <v>0</v>
      </c>
      <c r="AQ256" s="251">
        <f t="shared" si="318"/>
        <v>0</v>
      </c>
      <c r="AR256" s="243">
        <f t="shared" si="307"/>
        <v>0</v>
      </c>
      <c r="AS256" s="243">
        <f t="shared" si="298"/>
        <v>0</v>
      </c>
      <c r="AT256" s="249">
        <f t="shared" si="319"/>
        <v>0</v>
      </c>
      <c r="AU256" s="249">
        <f t="shared" si="308"/>
        <v>0</v>
      </c>
      <c r="AV256" s="44">
        <f t="shared" si="335"/>
        <v>1</v>
      </c>
      <c r="AW256" s="44">
        <f t="shared" si="336"/>
        <v>0</v>
      </c>
      <c r="AX256" s="249" t="e">
        <f t="shared" si="309"/>
        <v>#VALUE!</v>
      </c>
      <c r="AY256" s="249" t="e">
        <f t="shared" si="337"/>
        <v>#VALUE!</v>
      </c>
      <c r="AZ256" s="243" t="e">
        <f t="shared" si="338"/>
        <v>#VALUE!</v>
      </c>
      <c r="BA256" s="253">
        <f t="shared" si="339"/>
        <v>0</v>
      </c>
      <c r="BB256" s="253">
        <f t="shared" si="340"/>
        <v>0</v>
      </c>
      <c r="BC256" s="226">
        <f t="shared" si="341"/>
        <v>0</v>
      </c>
      <c r="BD256" s="249" t="b">
        <f t="shared" si="342"/>
        <v>0</v>
      </c>
      <c r="BE256" s="249">
        <f t="shared" si="299"/>
        <v>0</v>
      </c>
      <c r="BF256" s="236">
        <f t="shared" si="300"/>
        <v>0</v>
      </c>
      <c r="BG256" s="80"/>
      <c r="BH256" s="80"/>
      <c r="BI256" s="80"/>
      <c r="BN256" s="82"/>
      <c r="BO256" s="82"/>
      <c r="BP256" s="82"/>
      <c r="BQ256" s="82"/>
      <c r="BR256" s="82"/>
      <c r="BS256" s="82"/>
      <c r="BU256" s="131"/>
      <c r="BV256" s="131"/>
    </row>
    <row r="257" spans="1:74" ht="12.75" customHeight="1">
      <c r="A257" s="56"/>
      <c r="B257" s="93"/>
      <c r="C257" s="40" t="str">
        <f t="shared" si="301"/>
        <v/>
      </c>
      <c r="D257" s="55" t="str">
        <f t="shared" si="297"/>
        <v/>
      </c>
      <c r="E257" s="102" t="str">
        <f t="shared" si="295"/>
        <v/>
      </c>
      <c r="F257" s="103" t="str">
        <f t="shared" si="310"/>
        <v/>
      </c>
      <c r="G257" s="102" t="str">
        <f t="shared" si="296"/>
        <v/>
      </c>
      <c r="H257" s="189" t="str">
        <f t="shared" si="311"/>
        <v/>
      </c>
      <c r="I257" s="190"/>
      <c r="J257" s="104"/>
      <c r="K257" s="104"/>
      <c r="L257" s="105" t="str">
        <f t="shared" si="302"/>
        <v/>
      </c>
      <c r="M257" s="104"/>
      <c r="N257" s="104"/>
      <c r="O257" s="107" t="str">
        <f t="shared" si="303"/>
        <v/>
      </c>
      <c r="P257" s="53"/>
      <c r="Q257" s="254"/>
      <c r="R257" s="238">
        <f t="shared" si="320"/>
        <v>0</v>
      </c>
      <c r="S257" s="44">
        <f t="shared" si="321"/>
        <v>0</v>
      </c>
      <c r="T257" s="44">
        <f t="shared" si="322"/>
        <v>1900</v>
      </c>
      <c r="U257" s="44">
        <f t="shared" si="323"/>
        <v>0</v>
      </c>
      <c r="V257" s="44">
        <f t="shared" si="324"/>
        <v>0</v>
      </c>
      <c r="W257" s="44">
        <f t="shared" si="304"/>
        <v>0</v>
      </c>
      <c r="X257" s="236">
        <f t="shared" si="325"/>
        <v>1</v>
      </c>
      <c r="Y257" s="236">
        <f t="shared" si="326"/>
        <v>0</v>
      </c>
      <c r="Z257" s="236">
        <f t="shared" si="327"/>
        <v>0</v>
      </c>
      <c r="AA257" s="236">
        <f t="shared" si="328"/>
        <v>0</v>
      </c>
      <c r="AB257" s="236">
        <f t="shared" si="329"/>
        <v>0</v>
      </c>
      <c r="AC257" s="251">
        <f>PMT(U257/R24*(AB257),1,-AQ256,AQ256)</f>
        <v>0</v>
      </c>
      <c r="AD257" s="251">
        <f t="shared" si="330"/>
        <v>0</v>
      </c>
      <c r="AE257" s="251">
        <f t="shared" si="331"/>
        <v>0</v>
      </c>
      <c r="AF257" s="251">
        <f t="shared" si="332"/>
        <v>0</v>
      </c>
      <c r="AG257" s="251">
        <f t="shared" si="333"/>
        <v>0</v>
      </c>
      <c r="AH257" s="252">
        <f t="shared" si="312"/>
        <v>0</v>
      </c>
      <c r="AI257" s="252">
        <f t="shared" si="313"/>
        <v>1</v>
      </c>
      <c r="AJ257" s="236">
        <f t="shared" si="314"/>
        <v>0</v>
      </c>
      <c r="AK257" s="249">
        <f t="shared" si="305"/>
        <v>0</v>
      </c>
      <c r="AL257" s="236">
        <f t="shared" si="334"/>
        <v>0</v>
      </c>
      <c r="AM257" s="249">
        <f t="shared" si="306"/>
        <v>0</v>
      </c>
      <c r="AN257" s="249">
        <f t="shared" si="315"/>
        <v>0</v>
      </c>
      <c r="AO257" s="249">
        <f t="shared" si="316"/>
        <v>0</v>
      </c>
      <c r="AP257" s="249">
        <f t="shared" si="317"/>
        <v>0</v>
      </c>
      <c r="AQ257" s="251">
        <f t="shared" si="318"/>
        <v>0</v>
      </c>
      <c r="AR257" s="243">
        <f t="shared" si="307"/>
        <v>0</v>
      </c>
      <c r="AS257" s="243">
        <f t="shared" si="298"/>
        <v>0</v>
      </c>
      <c r="AT257" s="249">
        <f t="shared" si="319"/>
        <v>0</v>
      </c>
      <c r="AU257" s="249">
        <f t="shared" si="308"/>
        <v>0</v>
      </c>
      <c r="AV257" s="44">
        <f t="shared" si="335"/>
        <v>1</v>
      </c>
      <c r="AW257" s="44">
        <f t="shared" si="336"/>
        <v>0</v>
      </c>
      <c r="AX257" s="249" t="e">
        <f t="shared" si="309"/>
        <v>#VALUE!</v>
      </c>
      <c r="AY257" s="249" t="e">
        <f t="shared" si="337"/>
        <v>#VALUE!</v>
      </c>
      <c r="AZ257" s="243" t="e">
        <f t="shared" si="338"/>
        <v>#VALUE!</v>
      </c>
      <c r="BA257" s="253">
        <f t="shared" si="339"/>
        <v>0</v>
      </c>
      <c r="BB257" s="253">
        <f t="shared" si="340"/>
        <v>0</v>
      </c>
      <c r="BC257" s="226">
        <f t="shared" si="341"/>
        <v>0</v>
      </c>
      <c r="BD257" s="249" t="b">
        <f t="shared" si="342"/>
        <v>0</v>
      </c>
      <c r="BE257" s="249">
        <f t="shared" si="299"/>
        <v>0</v>
      </c>
      <c r="BF257" s="236">
        <f t="shared" si="300"/>
        <v>0</v>
      </c>
      <c r="BG257" s="80"/>
      <c r="BH257" s="80"/>
      <c r="BI257" s="80"/>
      <c r="BN257" s="82"/>
      <c r="BO257" s="82"/>
      <c r="BP257" s="82"/>
      <c r="BQ257" s="82"/>
      <c r="BR257" s="82"/>
      <c r="BS257" s="82"/>
      <c r="BU257" s="131"/>
      <c r="BV257" s="131"/>
    </row>
    <row r="258" spans="1:74" ht="12.75" customHeight="1">
      <c r="A258" s="56"/>
      <c r="B258" s="93"/>
      <c r="C258" s="40" t="str">
        <f t="shared" si="301"/>
        <v/>
      </c>
      <c r="D258" s="55" t="str">
        <f t="shared" si="297"/>
        <v/>
      </c>
      <c r="E258" s="102" t="str">
        <f t="shared" ref="E258:E321" si="343">IF(B258*R258=0,"",AF258)</f>
        <v/>
      </c>
      <c r="F258" s="103" t="str">
        <f t="shared" si="310"/>
        <v/>
      </c>
      <c r="G258" s="102" t="str">
        <f t="shared" ref="G258:G321" si="344">IF(B258*R258=0,"",AP258)</f>
        <v/>
      </c>
      <c r="H258" s="189" t="str">
        <f t="shared" si="311"/>
        <v/>
      </c>
      <c r="I258" s="190"/>
      <c r="J258" s="104"/>
      <c r="K258" s="104"/>
      <c r="L258" s="105" t="str">
        <f t="shared" si="302"/>
        <v/>
      </c>
      <c r="M258" s="104"/>
      <c r="N258" s="104"/>
      <c r="O258" s="107" t="str">
        <f t="shared" si="303"/>
        <v/>
      </c>
      <c r="P258" s="53"/>
      <c r="Q258" s="254"/>
      <c r="R258" s="238">
        <f t="shared" si="320"/>
        <v>0</v>
      </c>
      <c r="S258" s="44">
        <f t="shared" si="321"/>
        <v>0</v>
      </c>
      <c r="T258" s="44">
        <f t="shared" si="322"/>
        <v>1900</v>
      </c>
      <c r="U258" s="44">
        <f t="shared" si="323"/>
        <v>0</v>
      </c>
      <c r="V258" s="44">
        <f t="shared" si="324"/>
        <v>0</v>
      </c>
      <c r="W258" s="44">
        <f t="shared" si="304"/>
        <v>0</v>
      </c>
      <c r="X258" s="236">
        <f t="shared" si="325"/>
        <v>1</v>
      </c>
      <c r="Y258" s="236">
        <f t="shared" si="326"/>
        <v>0</v>
      </c>
      <c r="Z258" s="236">
        <f t="shared" si="327"/>
        <v>0</v>
      </c>
      <c r="AA258" s="236">
        <f t="shared" si="328"/>
        <v>0</v>
      </c>
      <c r="AB258" s="236">
        <f t="shared" si="329"/>
        <v>0</v>
      </c>
      <c r="AC258" s="251">
        <f>PMT(U258/R24*(AB258),1,-AQ257,AQ257)</f>
        <v>0</v>
      </c>
      <c r="AD258" s="251">
        <f t="shared" si="330"/>
        <v>0</v>
      </c>
      <c r="AE258" s="251">
        <f t="shared" si="331"/>
        <v>0</v>
      </c>
      <c r="AF258" s="251">
        <f t="shared" si="332"/>
        <v>0</v>
      </c>
      <c r="AG258" s="251">
        <f t="shared" si="333"/>
        <v>0</v>
      </c>
      <c r="AH258" s="252">
        <f t="shared" si="312"/>
        <v>0</v>
      </c>
      <c r="AI258" s="252">
        <f t="shared" si="313"/>
        <v>1</v>
      </c>
      <c r="AJ258" s="236">
        <f t="shared" si="314"/>
        <v>0</v>
      </c>
      <c r="AK258" s="249">
        <f t="shared" si="305"/>
        <v>0</v>
      </c>
      <c r="AL258" s="236">
        <f t="shared" si="334"/>
        <v>0</v>
      </c>
      <c r="AM258" s="249">
        <f t="shared" si="306"/>
        <v>0</v>
      </c>
      <c r="AN258" s="249">
        <f t="shared" si="315"/>
        <v>0</v>
      </c>
      <c r="AO258" s="249">
        <f t="shared" si="316"/>
        <v>0</v>
      </c>
      <c r="AP258" s="249">
        <f t="shared" si="317"/>
        <v>0</v>
      </c>
      <c r="AQ258" s="251">
        <f t="shared" si="318"/>
        <v>0</v>
      </c>
      <c r="AR258" s="243">
        <f t="shared" si="307"/>
        <v>0</v>
      </c>
      <c r="AS258" s="243">
        <f t="shared" si="298"/>
        <v>0</v>
      </c>
      <c r="AT258" s="249">
        <f t="shared" si="319"/>
        <v>0</v>
      </c>
      <c r="AU258" s="249">
        <f t="shared" si="308"/>
        <v>0</v>
      </c>
      <c r="AV258" s="44">
        <f t="shared" si="335"/>
        <v>1</v>
      </c>
      <c r="AW258" s="44">
        <f t="shared" si="336"/>
        <v>0</v>
      </c>
      <c r="AX258" s="249" t="e">
        <f t="shared" si="309"/>
        <v>#VALUE!</v>
      </c>
      <c r="AY258" s="249" t="e">
        <f t="shared" si="337"/>
        <v>#VALUE!</v>
      </c>
      <c r="AZ258" s="243" t="e">
        <f t="shared" si="338"/>
        <v>#VALUE!</v>
      </c>
      <c r="BA258" s="253">
        <f t="shared" si="339"/>
        <v>0</v>
      </c>
      <c r="BB258" s="253">
        <f t="shared" si="340"/>
        <v>0</v>
      </c>
      <c r="BC258" s="226">
        <f t="shared" si="341"/>
        <v>0</v>
      </c>
      <c r="BD258" s="249" t="b">
        <f t="shared" si="342"/>
        <v>0</v>
      </c>
      <c r="BE258" s="249">
        <f t="shared" si="299"/>
        <v>0</v>
      </c>
      <c r="BF258" s="236">
        <f t="shared" si="300"/>
        <v>0</v>
      </c>
      <c r="BG258" s="80"/>
      <c r="BH258" s="80"/>
      <c r="BI258" s="80"/>
      <c r="BN258" s="82"/>
      <c r="BO258" s="82"/>
      <c r="BP258" s="82"/>
      <c r="BQ258" s="82"/>
      <c r="BR258" s="82"/>
      <c r="BS258" s="82"/>
      <c r="BU258" s="131"/>
      <c r="BV258" s="131"/>
    </row>
    <row r="259" spans="1:74" ht="12.75" customHeight="1">
      <c r="A259" s="56"/>
      <c r="B259" s="93"/>
      <c r="C259" s="40" t="str">
        <f t="shared" si="301"/>
        <v/>
      </c>
      <c r="D259" s="55" t="str">
        <f t="shared" ref="D259:D322" si="345">IF(A259="","",(D258))</f>
        <v/>
      </c>
      <c r="E259" s="102" t="str">
        <f t="shared" si="343"/>
        <v/>
      </c>
      <c r="F259" s="103" t="str">
        <f t="shared" si="310"/>
        <v/>
      </c>
      <c r="G259" s="102" t="str">
        <f t="shared" si="344"/>
        <v/>
      </c>
      <c r="H259" s="189" t="str">
        <f t="shared" si="311"/>
        <v/>
      </c>
      <c r="I259" s="190"/>
      <c r="J259" s="104"/>
      <c r="K259" s="104"/>
      <c r="L259" s="105" t="str">
        <f t="shared" si="302"/>
        <v/>
      </c>
      <c r="M259" s="104"/>
      <c r="N259" s="104"/>
      <c r="O259" s="107" t="str">
        <f t="shared" si="303"/>
        <v/>
      </c>
      <c r="P259" s="53"/>
      <c r="Q259" s="254"/>
      <c r="R259" s="238">
        <f t="shared" si="320"/>
        <v>0</v>
      </c>
      <c r="S259" s="44">
        <f t="shared" si="321"/>
        <v>0</v>
      </c>
      <c r="T259" s="44">
        <f t="shared" si="322"/>
        <v>1900</v>
      </c>
      <c r="U259" s="44">
        <f t="shared" si="323"/>
        <v>0</v>
      </c>
      <c r="V259" s="44">
        <f t="shared" si="324"/>
        <v>0</v>
      </c>
      <c r="W259" s="44">
        <f t="shared" si="304"/>
        <v>0</v>
      </c>
      <c r="X259" s="236">
        <f t="shared" si="325"/>
        <v>1</v>
      </c>
      <c r="Y259" s="236">
        <f t="shared" si="326"/>
        <v>0</v>
      </c>
      <c r="Z259" s="236">
        <f t="shared" si="327"/>
        <v>0</v>
      </c>
      <c r="AA259" s="236">
        <f t="shared" si="328"/>
        <v>0</v>
      </c>
      <c r="AB259" s="236">
        <f t="shared" si="329"/>
        <v>0</v>
      </c>
      <c r="AC259" s="251">
        <f>PMT(U259/R24*(AB259),1,-AQ258,AQ258)</f>
        <v>0</v>
      </c>
      <c r="AD259" s="251">
        <f t="shared" si="330"/>
        <v>0</v>
      </c>
      <c r="AE259" s="251">
        <f t="shared" si="331"/>
        <v>0</v>
      </c>
      <c r="AF259" s="251">
        <f t="shared" si="332"/>
        <v>0</v>
      </c>
      <c r="AG259" s="251">
        <f t="shared" si="333"/>
        <v>0</v>
      </c>
      <c r="AH259" s="252">
        <f t="shared" si="312"/>
        <v>0</v>
      </c>
      <c r="AI259" s="252">
        <f t="shared" si="313"/>
        <v>1</v>
      </c>
      <c r="AJ259" s="236">
        <f t="shared" si="314"/>
        <v>0</v>
      </c>
      <c r="AK259" s="249">
        <f t="shared" si="305"/>
        <v>0</v>
      </c>
      <c r="AL259" s="236">
        <f t="shared" si="334"/>
        <v>0</v>
      </c>
      <c r="AM259" s="249">
        <f t="shared" si="306"/>
        <v>0</v>
      </c>
      <c r="AN259" s="249">
        <f t="shared" si="315"/>
        <v>0</v>
      </c>
      <c r="AO259" s="249">
        <f t="shared" si="316"/>
        <v>0</v>
      </c>
      <c r="AP259" s="249">
        <f t="shared" si="317"/>
        <v>0</v>
      </c>
      <c r="AQ259" s="251">
        <f t="shared" si="318"/>
        <v>0</v>
      </c>
      <c r="AR259" s="243">
        <f t="shared" si="307"/>
        <v>0</v>
      </c>
      <c r="AS259" s="243">
        <f t="shared" si="298"/>
        <v>0</v>
      </c>
      <c r="AT259" s="249">
        <f t="shared" si="319"/>
        <v>0</v>
      </c>
      <c r="AU259" s="249">
        <f t="shared" si="308"/>
        <v>0</v>
      </c>
      <c r="AV259" s="44">
        <f t="shared" si="335"/>
        <v>1</v>
      </c>
      <c r="AW259" s="44">
        <f t="shared" si="336"/>
        <v>0</v>
      </c>
      <c r="AX259" s="249" t="e">
        <f t="shared" si="309"/>
        <v>#VALUE!</v>
      </c>
      <c r="AY259" s="249" t="e">
        <f t="shared" si="337"/>
        <v>#VALUE!</v>
      </c>
      <c r="AZ259" s="243" t="e">
        <f t="shared" si="338"/>
        <v>#VALUE!</v>
      </c>
      <c r="BA259" s="253">
        <f t="shared" si="339"/>
        <v>0</v>
      </c>
      <c r="BB259" s="253">
        <f t="shared" si="340"/>
        <v>0</v>
      </c>
      <c r="BC259" s="226">
        <f t="shared" si="341"/>
        <v>0</v>
      </c>
      <c r="BD259" s="249" t="b">
        <f t="shared" si="342"/>
        <v>0</v>
      </c>
      <c r="BE259" s="249">
        <f t="shared" si="299"/>
        <v>0</v>
      </c>
      <c r="BF259" s="236">
        <f t="shared" si="300"/>
        <v>0</v>
      </c>
      <c r="BG259" s="80"/>
      <c r="BH259" s="80"/>
      <c r="BI259" s="80"/>
      <c r="BN259" s="82"/>
      <c r="BO259" s="82"/>
      <c r="BP259" s="82"/>
      <c r="BQ259" s="82"/>
      <c r="BR259" s="82"/>
      <c r="BS259" s="82"/>
      <c r="BU259" s="131"/>
      <c r="BV259" s="131"/>
    </row>
    <row r="260" spans="1:74" ht="12.75" customHeight="1">
      <c r="A260" s="56"/>
      <c r="B260" s="93"/>
      <c r="C260" s="40" t="str">
        <f t="shared" si="301"/>
        <v/>
      </c>
      <c r="D260" s="55" t="str">
        <f t="shared" si="345"/>
        <v/>
      </c>
      <c r="E260" s="102" t="str">
        <f t="shared" si="343"/>
        <v/>
      </c>
      <c r="F260" s="103" t="str">
        <f t="shared" si="310"/>
        <v/>
      </c>
      <c r="G260" s="102" t="str">
        <f t="shared" si="344"/>
        <v/>
      </c>
      <c r="H260" s="189" t="str">
        <f t="shared" si="311"/>
        <v/>
      </c>
      <c r="I260" s="190"/>
      <c r="J260" s="104"/>
      <c r="K260" s="104"/>
      <c r="L260" s="105" t="str">
        <f t="shared" si="302"/>
        <v/>
      </c>
      <c r="M260" s="104"/>
      <c r="N260" s="104"/>
      <c r="O260" s="107" t="str">
        <f t="shared" si="303"/>
        <v/>
      </c>
      <c r="P260" s="53"/>
      <c r="Q260" s="254"/>
      <c r="R260" s="238">
        <f t="shared" si="320"/>
        <v>0</v>
      </c>
      <c r="S260" s="44">
        <f t="shared" si="321"/>
        <v>0</v>
      </c>
      <c r="T260" s="44">
        <f t="shared" si="322"/>
        <v>1900</v>
      </c>
      <c r="U260" s="44">
        <f t="shared" si="323"/>
        <v>0</v>
      </c>
      <c r="V260" s="44">
        <f t="shared" si="324"/>
        <v>0</v>
      </c>
      <c r="W260" s="44">
        <f t="shared" si="304"/>
        <v>0</v>
      </c>
      <c r="X260" s="236">
        <f t="shared" si="325"/>
        <v>1</v>
      </c>
      <c r="Y260" s="236">
        <f t="shared" si="326"/>
        <v>0</v>
      </c>
      <c r="Z260" s="236">
        <f t="shared" si="327"/>
        <v>0</v>
      </c>
      <c r="AA260" s="236">
        <f t="shared" si="328"/>
        <v>0</v>
      </c>
      <c r="AB260" s="236">
        <f t="shared" si="329"/>
        <v>0</v>
      </c>
      <c r="AC260" s="251">
        <f>PMT(U260/R24*(AB260),1,-AQ259,AQ259)</f>
        <v>0</v>
      </c>
      <c r="AD260" s="251">
        <f t="shared" si="330"/>
        <v>0</v>
      </c>
      <c r="AE260" s="251">
        <f t="shared" si="331"/>
        <v>0</v>
      </c>
      <c r="AF260" s="251">
        <f t="shared" si="332"/>
        <v>0</v>
      </c>
      <c r="AG260" s="251">
        <f t="shared" si="333"/>
        <v>0</v>
      </c>
      <c r="AH260" s="252">
        <f t="shared" si="312"/>
        <v>0</v>
      </c>
      <c r="AI260" s="252">
        <f t="shared" si="313"/>
        <v>1</v>
      </c>
      <c r="AJ260" s="236">
        <f t="shared" si="314"/>
        <v>0</v>
      </c>
      <c r="AK260" s="249">
        <f t="shared" si="305"/>
        <v>0</v>
      </c>
      <c r="AL260" s="236">
        <f t="shared" si="334"/>
        <v>0</v>
      </c>
      <c r="AM260" s="249">
        <f t="shared" si="306"/>
        <v>0</v>
      </c>
      <c r="AN260" s="249">
        <f t="shared" si="315"/>
        <v>0</v>
      </c>
      <c r="AO260" s="249">
        <f t="shared" si="316"/>
        <v>0</v>
      </c>
      <c r="AP260" s="249">
        <f t="shared" si="317"/>
        <v>0</v>
      </c>
      <c r="AQ260" s="251">
        <f t="shared" si="318"/>
        <v>0</v>
      </c>
      <c r="AR260" s="243">
        <f t="shared" si="307"/>
        <v>0</v>
      </c>
      <c r="AS260" s="243">
        <f t="shared" si="298"/>
        <v>0</v>
      </c>
      <c r="AT260" s="249">
        <f t="shared" si="319"/>
        <v>0</v>
      </c>
      <c r="AU260" s="249">
        <f t="shared" si="308"/>
        <v>0</v>
      </c>
      <c r="AV260" s="44">
        <f t="shared" si="335"/>
        <v>1</v>
      </c>
      <c r="AW260" s="44">
        <f t="shared" si="336"/>
        <v>0</v>
      </c>
      <c r="AX260" s="249" t="e">
        <f t="shared" si="309"/>
        <v>#VALUE!</v>
      </c>
      <c r="AY260" s="249" t="e">
        <f t="shared" si="337"/>
        <v>#VALUE!</v>
      </c>
      <c r="AZ260" s="243" t="e">
        <f t="shared" si="338"/>
        <v>#VALUE!</v>
      </c>
      <c r="BA260" s="253">
        <f t="shared" si="339"/>
        <v>0</v>
      </c>
      <c r="BB260" s="253">
        <f t="shared" si="340"/>
        <v>0</v>
      </c>
      <c r="BC260" s="226">
        <f t="shared" si="341"/>
        <v>0</v>
      </c>
      <c r="BD260" s="249" t="b">
        <f t="shared" si="342"/>
        <v>0</v>
      </c>
      <c r="BE260" s="249">
        <f t="shared" si="299"/>
        <v>0</v>
      </c>
      <c r="BF260" s="236">
        <f t="shared" si="300"/>
        <v>0</v>
      </c>
      <c r="BG260" s="80"/>
      <c r="BH260" s="80"/>
      <c r="BI260" s="80"/>
      <c r="BN260" s="82"/>
      <c r="BO260" s="82"/>
      <c r="BP260" s="82"/>
      <c r="BQ260" s="82"/>
      <c r="BR260" s="82"/>
      <c r="BS260" s="82"/>
      <c r="BU260" s="131"/>
      <c r="BV260" s="131"/>
    </row>
    <row r="261" spans="1:74" ht="12.75" customHeight="1">
      <c r="A261" s="56"/>
      <c r="B261" s="93"/>
      <c r="C261" s="40" t="str">
        <f t="shared" si="301"/>
        <v/>
      </c>
      <c r="D261" s="55" t="str">
        <f t="shared" si="345"/>
        <v/>
      </c>
      <c r="E261" s="102" t="str">
        <f t="shared" si="343"/>
        <v/>
      </c>
      <c r="F261" s="103" t="str">
        <f t="shared" si="310"/>
        <v/>
      </c>
      <c r="G261" s="102" t="str">
        <f t="shared" si="344"/>
        <v/>
      </c>
      <c r="H261" s="189" t="str">
        <f t="shared" si="311"/>
        <v/>
      </c>
      <c r="I261" s="190"/>
      <c r="J261" s="104"/>
      <c r="K261" s="104"/>
      <c r="L261" s="105" t="str">
        <f t="shared" si="302"/>
        <v/>
      </c>
      <c r="M261" s="104"/>
      <c r="N261" s="104"/>
      <c r="O261" s="107" t="str">
        <f t="shared" si="303"/>
        <v/>
      </c>
      <c r="P261" s="53"/>
      <c r="Q261" s="254"/>
      <c r="R261" s="238">
        <f t="shared" si="320"/>
        <v>0</v>
      </c>
      <c r="S261" s="44">
        <f t="shared" si="321"/>
        <v>0</v>
      </c>
      <c r="T261" s="44">
        <f t="shared" si="322"/>
        <v>1900</v>
      </c>
      <c r="U261" s="44">
        <f t="shared" si="323"/>
        <v>0</v>
      </c>
      <c r="V261" s="44">
        <f t="shared" si="324"/>
        <v>0</v>
      </c>
      <c r="W261" s="44">
        <f t="shared" si="304"/>
        <v>0</v>
      </c>
      <c r="X261" s="236">
        <f t="shared" si="325"/>
        <v>1</v>
      </c>
      <c r="Y261" s="236">
        <f t="shared" si="326"/>
        <v>0</v>
      </c>
      <c r="Z261" s="236">
        <f t="shared" si="327"/>
        <v>0</v>
      </c>
      <c r="AA261" s="236">
        <f t="shared" si="328"/>
        <v>0</v>
      </c>
      <c r="AB261" s="236">
        <f t="shared" si="329"/>
        <v>0</v>
      </c>
      <c r="AC261" s="251">
        <f>PMT(U261/R24*(AB261),1,-AQ260,AQ260)</f>
        <v>0</v>
      </c>
      <c r="AD261" s="251">
        <f t="shared" si="330"/>
        <v>0</v>
      </c>
      <c r="AE261" s="251">
        <f t="shared" si="331"/>
        <v>0</v>
      </c>
      <c r="AF261" s="251">
        <f t="shared" si="332"/>
        <v>0</v>
      </c>
      <c r="AG261" s="251">
        <f t="shared" si="333"/>
        <v>0</v>
      </c>
      <c r="AH261" s="252">
        <f t="shared" si="312"/>
        <v>0</v>
      </c>
      <c r="AI261" s="252">
        <f t="shared" si="313"/>
        <v>1</v>
      </c>
      <c r="AJ261" s="236">
        <f t="shared" si="314"/>
        <v>0</v>
      </c>
      <c r="AK261" s="249">
        <f t="shared" si="305"/>
        <v>0</v>
      </c>
      <c r="AL261" s="236">
        <f t="shared" si="334"/>
        <v>0</v>
      </c>
      <c r="AM261" s="249">
        <f t="shared" si="306"/>
        <v>0</v>
      </c>
      <c r="AN261" s="249">
        <f t="shared" si="315"/>
        <v>0</v>
      </c>
      <c r="AO261" s="249">
        <f t="shared" si="316"/>
        <v>0</v>
      </c>
      <c r="AP261" s="249">
        <f t="shared" si="317"/>
        <v>0</v>
      </c>
      <c r="AQ261" s="251">
        <f t="shared" si="318"/>
        <v>0</v>
      </c>
      <c r="AR261" s="243">
        <f t="shared" si="307"/>
        <v>0</v>
      </c>
      <c r="AS261" s="243">
        <f t="shared" si="298"/>
        <v>0</v>
      </c>
      <c r="AT261" s="249">
        <f t="shared" si="319"/>
        <v>0</v>
      </c>
      <c r="AU261" s="249">
        <f t="shared" si="308"/>
        <v>0</v>
      </c>
      <c r="AV261" s="44">
        <f t="shared" si="335"/>
        <v>1</v>
      </c>
      <c r="AW261" s="44">
        <f t="shared" si="336"/>
        <v>0</v>
      </c>
      <c r="AX261" s="249" t="e">
        <f t="shared" si="309"/>
        <v>#VALUE!</v>
      </c>
      <c r="AY261" s="249" t="e">
        <f t="shared" si="337"/>
        <v>#VALUE!</v>
      </c>
      <c r="AZ261" s="243" t="e">
        <f t="shared" si="338"/>
        <v>#VALUE!</v>
      </c>
      <c r="BA261" s="253">
        <f t="shared" si="339"/>
        <v>0</v>
      </c>
      <c r="BB261" s="253">
        <f t="shared" si="340"/>
        <v>0</v>
      </c>
      <c r="BC261" s="226">
        <f t="shared" si="341"/>
        <v>0</v>
      </c>
      <c r="BD261" s="249" t="b">
        <f t="shared" si="342"/>
        <v>0</v>
      </c>
      <c r="BE261" s="249">
        <f t="shared" si="299"/>
        <v>0</v>
      </c>
      <c r="BF261" s="236">
        <f t="shared" si="300"/>
        <v>0</v>
      </c>
      <c r="BG261" s="80"/>
      <c r="BH261" s="80"/>
      <c r="BI261" s="80"/>
      <c r="BN261" s="82"/>
      <c r="BO261" s="82"/>
      <c r="BP261" s="82"/>
      <c r="BQ261" s="82"/>
      <c r="BR261" s="82"/>
      <c r="BS261" s="82"/>
      <c r="BU261" s="131"/>
      <c r="BV261" s="131"/>
    </row>
    <row r="262" spans="1:74" ht="12.75" customHeight="1">
      <c r="A262" s="56"/>
      <c r="B262" s="93"/>
      <c r="C262" s="40" t="str">
        <f t="shared" si="301"/>
        <v/>
      </c>
      <c r="D262" s="55" t="str">
        <f t="shared" si="345"/>
        <v/>
      </c>
      <c r="E262" s="102" t="str">
        <f t="shared" si="343"/>
        <v/>
      </c>
      <c r="F262" s="103" t="str">
        <f t="shared" si="310"/>
        <v/>
      </c>
      <c r="G262" s="102" t="str">
        <f t="shared" si="344"/>
        <v/>
      </c>
      <c r="H262" s="189" t="str">
        <f t="shared" si="311"/>
        <v/>
      </c>
      <c r="I262" s="190"/>
      <c r="J262" s="104"/>
      <c r="K262" s="104"/>
      <c r="L262" s="105" t="str">
        <f t="shared" si="302"/>
        <v/>
      </c>
      <c r="M262" s="104"/>
      <c r="N262" s="104"/>
      <c r="O262" s="107" t="str">
        <f t="shared" si="303"/>
        <v/>
      </c>
      <c r="P262" s="53"/>
      <c r="Q262" s="254"/>
      <c r="R262" s="238">
        <f t="shared" si="320"/>
        <v>0</v>
      </c>
      <c r="S262" s="44">
        <f t="shared" si="321"/>
        <v>0</v>
      </c>
      <c r="T262" s="44">
        <f t="shared" si="322"/>
        <v>1900</v>
      </c>
      <c r="U262" s="44">
        <f t="shared" si="323"/>
        <v>0</v>
      </c>
      <c r="V262" s="44">
        <f t="shared" si="324"/>
        <v>0</v>
      </c>
      <c r="W262" s="44">
        <f t="shared" si="304"/>
        <v>0</v>
      </c>
      <c r="X262" s="236">
        <f t="shared" si="325"/>
        <v>1</v>
      </c>
      <c r="Y262" s="236">
        <f t="shared" si="326"/>
        <v>0</v>
      </c>
      <c r="Z262" s="236">
        <f t="shared" si="327"/>
        <v>0</v>
      </c>
      <c r="AA262" s="236">
        <f t="shared" si="328"/>
        <v>0</v>
      </c>
      <c r="AB262" s="236">
        <f t="shared" si="329"/>
        <v>0</v>
      </c>
      <c r="AC262" s="251">
        <f>PMT(U262/R24*(AB262),1,-AQ261,AQ261)</f>
        <v>0</v>
      </c>
      <c r="AD262" s="251">
        <f t="shared" si="330"/>
        <v>0</v>
      </c>
      <c r="AE262" s="251">
        <f t="shared" si="331"/>
        <v>0</v>
      </c>
      <c r="AF262" s="251">
        <f t="shared" si="332"/>
        <v>0</v>
      </c>
      <c r="AG262" s="251">
        <f t="shared" si="333"/>
        <v>0</v>
      </c>
      <c r="AH262" s="252">
        <f t="shared" si="312"/>
        <v>0</v>
      </c>
      <c r="AI262" s="252">
        <f t="shared" si="313"/>
        <v>1</v>
      </c>
      <c r="AJ262" s="236">
        <f t="shared" si="314"/>
        <v>0</v>
      </c>
      <c r="AK262" s="249">
        <f t="shared" si="305"/>
        <v>0</v>
      </c>
      <c r="AL262" s="236">
        <f t="shared" si="334"/>
        <v>0</v>
      </c>
      <c r="AM262" s="249">
        <f t="shared" si="306"/>
        <v>0</v>
      </c>
      <c r="AN262" s="249">
        <f t="shared" si="315"/>
        <v>0</v>
      </c>
      <c r="AO262" s="249">
        <f t="shared" si="316"/>
        <v>0</v>
      </c>
      <c r="AP262" s="249">
        <f t="shared" si="317"/>
        <v>0</v>
      </c>
      <c r="AQ262" s="251">
        <f t="shared" si="318"/>
        <v>0</v>
      </c>
      <c r="AR262" s="243">
        <f t="shared" si="307"/>
        <v>0</v>
      </c>
      <c r="AS262" s="243">
        <f t="shared" si="298"/>
        <v>0</v>
      </c>
      <c r="AT262" s="249">
        <f t="shared" si="319"/>
        <v>0</v>
      </c>
      <c r="AU262" s="249">
        <f t="shared" si="308"/>
        <v>0</v>
      </c>
      <c r="AV262" s="44">
        <f t="shared" si="335"/>
        <v>1</v>
      </c>
      <c r="AW262" s="44">
        <f t="shared" si="336"/>
        <v>0</v>
      </c>
      <c r="AX262" s="249" t="e">
        <f t="shared" si="309"/>
        <v>#VALUE!</v>
      </c>
      <c r="AY262" s="249" t="e">
        <f t="shared" si="337"/>
        <v>#VALUE!</v>
      </c>
      <c r="AZ262" s="243" t="e">
        <f t="shared" si="338"/>
        <v>#VALUE!</v>
      </c>
      <c r="BA262" s="253">
        <f t="shared" si="339"/>
        <v>0</v>
      </c>
      <c r="BB262" s="253">
        <f t="shared" si="340"/>
        <v>0</v>
      </c>
      <c r="BC262" s="226">
        <f t="shared" si="341"/>
        <v>0</v>
      </c>
      <c r="BD262" s="249" t="b">
        <f t="shared" si="342"/>
        <v>0</v>
      </c>
      <c r="BE262" s="249">
        <f t="shared" si="299"/>
        <v>0</v>
      </c>
      <c r="BF262" s="236">
        <f t="shared" si="300"/>
        <v>0</v>
      </c>
      <c r="BG262" s="80"/>
      <c r="BH262" s="80"/>
      <c r="BI262" s="80"/>
      <c r="BN262" s="82"/>
      <c r="BO262" s="82"/>
      <c r="BP262" s="82"/>
      <c r="BQ262" s="82"/>
      <c r="BR262" s="82"/>
      <c r="BS262" s="82"/>
      <c r="BU262" s="131"/>
      <c r="BV262" s="131"/>
    </row>
    <row r="263" spans="1:74" ht="12.75" customHeight="1">
      <c r="A263" s="56"/>
      <c r="B263" s="93"/>
      <c r="C263" s="40" t="str">
        <f t="shared" si="301"/>
        <v/>
      </c>
      <c r="D263" s="55" t="str">
        <f t="shared" si="345"/>
        <v/>
      </c>
      <c r="E263" s="102" t="str">
        <f t="shared" si="343"/>
        <v/>
      </c>
      <c r="F263" s="103" t="str">
        <f t="shared" si="310"/>
        <v/>
      </c>
      <c r="G263" s="102" t="str">
        <f t="shared" si="344"/>
        <v/>
      </c>
      <c r="H263" s="189" t="str">
        <f t="shared" si="311"/>
        <v/>
      </c>
      <c r="I263" s="190"/>
      <c r="J263" s="104"/>
      <c r="K263" s="104"/>
      <c r="L263" s="105" t="str">
        <f t="shared" si="302"/>
        <v/>
      </c>
      <c r="M263" s="104"/>
      <c r="N263" s="104"/>
      <c r="O263" s="107" t="str">
        <f t="shared" si="303"/>
        <v/>
      </c>
      <c r="P263" s="53"/>
      <c r="Q263" s="254"/>
      <c r="R263" s="238">
        <f t="shared" si="320"/>
        <v>0</v>
      </c>
      <c r="S263" s="44">
        <f t="shared" si="321"/>
        <v>0</v>
      </c>
      <c r="T263" s="44">
        <f t="shared" si="322"/>
        <v>1900</v>
      </c>
      <c r="U263" s="44">
        <f t="shared" si="323"/>
        <v>0</v>
      </c>
      <c r="V263" s="44">
        <f t="shared" si="324"/>
        <v>0</v>
      </c>
      <c r="W263" s="44">
        <f t="shared" si="304"/>
        <v>0</v>
      </c>
      <c r="X263" s="236">
        <f t="shared" si="325"/>
        <v>1</v>
      </c>
      <c r="Y263" s="236">
        <f t="shared" si="326"/>
        <v>0</v>
      </c>
      <c r="Z263" s="236">
        <f t="shared" si="327"/>
        <v>0</v>
      </c>
      <c r="AA263" s="236">
        <f t="shared" si="328"/>
        <v>0</v>
      </c>
      <c r="AB263" s="236">
        <f t="shared" si="329"/>
        <v>0</v>
      </c>
      <c r="AC263" s="251">
        <f>PMT(U263/R24*(AB263),1,-AQ262,AQ262)</f>
        <v>0</v>
      </c>
      <c r="AD263" s="251">
        <f t="shared" si="330"/>
        <v>0</v>
      </c>
      <c r="AE263" s="251">
        <f t="shared" si="331"/>
        <v>0</v>
      </c>
      <c r="AF263" s="251">
        <f t="shared" si="332"/>
        <v>0</v>
      </c>
      <c r="AG263" s="251">
        <f t="shared" si="333"/>
        <v>0</v>
      </c>
      <c r="AH263" s="252">
        <f t="shared" si="312"/>
        <v>0</v>
      </c>
      <c r="AI263" s="252">
        <f t="shared" si="313"/>
        <v>1</v>
      </c>
      <c r="AJ263" s="236">
        <f t="shared" si="314"/>
        <v>0</v>
      </c>
      <c r="AK263" s="249">
        <f t="shared" si="305"/>
        <v>0</v>
      </c>
      <c r="AL263" s="236">
        <f t="shared" si="334"/>
        <v>0</v>
      </c>
      <c r="AM263" s="249">
        <f t="shared" si="306"/>
        <v>0</v>
      </c>
      <c r="AN263" s="249">
        <f t="shared" si="315"/>
        <v>0</v>
      </c>
      <c r="AO263" s="249">
        <f t="shared" si="316"/>
        <v>0</v>
      </c>
      <c r="AP263" s="249">
        <f t="shared" si="317"/>
        <v>0</v>
      </c>
      <c r="AQ263" s="251">
        <f t="shared" si="318"/>
        <v>0</v>
      </c>
      <c r="AR263" s="243">
        <f t="shared" si="307"/>
        <v>0</v>
      </c>
      <c r="AS263" s="243">
        <f t="shared" si="298"/>
        <v>0</v>
      </c>
      <c r="AT263" s="249">
        <f t="shared" si="319"/>
        <v>0</v>
      </c>
      <c r="AU263" s="249">
        <f t="shared" si="308"/>
        <v>0</v>
      </c>
      <c r="AV263" s="44">
        <f t="shared" si="335"/>
        <v>1</v>
      </c>
      <c r="AW263" s="44">
        <f t="shared" si="336"/>
        <v>0</v>
      </c>
      <c r="AX263" s="249" t="e">
        <f t="shared" si="309"/>
        <v>#VALUE!</v>
      </c>
      <c r="AY263" s="249" t="e">
        <f t="shared" si="337"/>
        <v>#VALUE!</v>
      </c>
      <c r="AZ263" s="243" t="e">
        <f t="shared" si="338"/>
        <v>#VALUE!</v>
      </c>
      <c r="BA263" s="253">
        <f t="shared" si="339"/>
        <v>0</v>
      </c>
      <c r="BB263" s="253">
        <f t="shared" si="340"/>
        <v>0</v>
      </c>
      <c r="BC263" s="226">
        <f t="shared" si="341"/>
        <v>0</v>
      </c>
      <c r="BD263" s="249" t="b">
        <f t="shared" si="342"/>
        <v>0</v>
      </c>
      <c r="BE263" s="249">
        <f t="shared" si="299"/>
        <v>0</v>
      </c>
      <c r="BF263" s="236">
        <f t="shared" si="300"/>
        <v>0</v>
      </c>
      <c r="BG263" s="80"/>
      <c r="BH263" s="80"/>
      <c r="BI263" s="80"/>
      <c r="BN263" s="82"/>
      <c r="BO263" s="82"/>
      <c r="BP263" s="82"/>
      <c r="BQ263" s="82"/>
      <c r="BR263" s="82"/>
      <c r="BS263" s="82"/>
      <c r="BU263" s="131"/>
      <c r="BV263" s="131"/>
    </row>
    <row r="264" spans="1:74" ht="12.75" customHeight="1">
      <c r="A264" s="56"/>
      <c r="B264" s="93"/>
      <c r="C264" s="40" t="str">
        <f t="shared" si="301"/>
        <v/>
      </c>
      <c r="D264" s="55" t="str">
        <f t="shared" si="345"/>
        <v/>
      </c>
      <c r="E264" s="102" t="str">
        <f t="shared" si="343"/>
        <v/>
      </c>
      <c r="F264" s="103" t="str">
        <f t="shared" si="310"/>
        <v/>
      </c>
      <c r="G264" s="102" t="str">
        <f t="shared" si="344"/>
        <v/>
      </c>
      <c r="H264" s="189" t="str">
        <f t="shared" si="311"/>
        <v/>
      </c>
      <c r="I264" s="190"/>
      <c r="J264" s="104"/>
      <c r="K264" s="104"/>
      <c r="L264" s="105" t="str">
        <f t="shared" si="302"/>
        <v/>
      </c>
      <c r="M264" s="104"/>
      <c r="N264" s="104"/>
      <c r="O264" s="107" t="str">
        <f t="shared" si="303"/>
        <v/>
      </c>
      <c r="P264" s="53"/>
      <c r="Q264" s="254"/>
      <c r="R264" s="238">
        <f t="shared" si="320"/>
        <v>0</v>
      </c>
      <c r="S264" s="44">
        <f t="shared" si="321"/>
        <v>0</v>
      </c>
      <c r="T264" s="44">
        <f t="shared" si="322"/>
        <v>1900</v>
      </c>
      <c r="U264" s="44">
        <f t="shared" si="323"/>
        <v>0</v>
      </c>
      <c r="V264" s="44">
        <f t="shared" si="324"/>
        <v>0</v>
      </c>
      <c r="W264" s="44">
        <f t="shared" si="304"/>
        <v>0</v>
      </c>
      <c r="X264" s="236">
        <f t="shared" si="325"/>
        <v>1</v>
      </c>
      <c r="Y264" s="236">
        <f t="shared" si="326"/>
        <v>0</v>
      </c>
      <c r="Z264" s="236">
        <f t="shared" si="327"/>
        <v>0</v>
      </c>
      <c r="AA264" s="236">
        <f t="shared" si="328"/>
        <v>0</v>
      </c>
      <c r="AB264" s="236">
        <f t="shared" si="329"/>
        <v>0</v>
      </c>
      <c r="AC264" s="251">
        <f>PMT(U264/R24*(AB264),1,-AQ263,AQ263)</f>
        <v>0</v>
      </c>
      <c r="AD264" s="251">
        <f t="shared" si="330"/>
        <v>0</v>
      </c>
      <c r="AE264" s="251">
        <f t="shared" si="331"/>
        <v>0</v>
      </c>
      <c r="AF264" s="251">
        <f t="shared" si="332"/>
        <v>0</v>
      </c>
      <c r="AG264" s="251">
        <f t="shared" si="333"/>
        <v>0</v>
      </c>
      <c r="AH264" s="252">
        <f t="shared" si="312"/>
        <v>0</v>
      </c>
      <c r="AI264" s="252">
        <f t="shared" si="313"/>
        <v>1</v>
      </c>
      <c r="AJ264" s="236">
        <f t="shared" si="314"/>
        <v>0</v>
      </c>
      <c r="AK264" s="249">
        <f t="shared" si="305"/>
        <v>0</v>
      </c>
      <c r="AL264" s="236">
        <f t="shared" si="334"/>
        <v>0</v>
      </c>
      <c r="AM264" s="249">
        <f t="shared" si="306"/>
        <v>0</v>
      </c>
      <c r="AN264" s="249">
        <f t="shared" si="315"/>
        <v>0</v>
      </c>
      <c r="AO264" s="249">
        <f t="shared" si="316"/>
        <v>0</v>
      </c>
      <c r="AP264" s="249">
        <f t="shared" si="317"/>
        <v>0</v>
      </c>
      <c r="AQ264" s="251">
        <f t="shared" si="318"/>
        <v>0</v>
      </c>
      <c r="AR264" s="243">
        <f t="shared" si="307"/>
        <v>0</v>
      </c>
      <c r="AS264" s="243">
        <f t="shared" si="298"/>
        <v>0</v>
      </c>
      <c r="AT264" s="249">
        <f t="shared" si="319"/>
        <v>0</v>
      </c>
      <c r="AU264" s="249">
        <f t="shared" si="308"/>
        <v>0</v>
      </c>
      <c r="AV264" s="44">
        <f t="shared" si="335"/>
        <v>1</v>
      </c>
      <c r="AW264" s="44">
        <f t="shared" si="336"/>
        <v>0</v>
      </c>
      <c r="AX264" s="249" t="e">
        <f t="shared" si="309"/>
        <v>#VALUE!</v>
      </c>
      <c r="AY264" s="249" t="e">
        <f t="shared" si="337"/>
        <v>#VALUE!</v>
      </c>
      <c r="AZ264" s="243" t="e">
        <f t="shared" si="338"/>
        <v>#VALUE!</v>
      </c>
      <c r="BA264" s="253">
        <f t="shared" si="339"/>
        <v>0</v>
      </c>
      <c r="BB264" s="253">
        <f t="shared" si="340"/>
        <v>0</v>
      </c>
      <c r="BC264" s="226">
        <f t="shared" si="341"/>
        <v>0</v>
      </c>
      <c r="BD264" s="249" t="b">
        <f t="shared" si="342"/>
        <v>0</v>
      </c>
      <c r="BE264" s="249">
        <f t="shared" si="299"/>
        <v>0</v>
      </c>
      <c r="BF264" s="236">
        <f t="shared" si="300"/>
        <v>0</v>
      </c>
      <c r="BG264" s="80"/>
      <c r="BH264" s="80"/>
      <c r="BI264" s="80"/>
      <c r="BN264" s="82"/>
      <c r="BO264" s="82"/>
      <c r="BP264" s="82"/>
      <c r="BQ264" s="82"/>
      <c r="BR264" s="82"/>
      <c r="BS264" s="82"/>
      <c r="BU264" s="131"/>
      <c r="BV264" s="131"/>
    </row>
    <row r="265" spans="1:74" ht="12.75" customHeight="1">
      <c r="A265" s="56"/>
      <c r="B265" s="93"/>
      <c r="C265" s="40" t="str">
        <f t="shared" si="301"/>
        <v/>
      </c>
      <c r="D265" s="55" t="str">
        <f t="shared" si="345"/>
        <v/>
      </c>
      <c r="E265" s="102" t="str">
        <f t="shared" si="343"/>
        <v/>
      </c>
      <c r="F265" s="103" t="str">
        <f t="shared" si="310"/>
        <v/>
      </c>
      <c r="G265" s="102" t="str">
        <f t="shared" si="344"/>
        <v/>
      </c>
      <c r="H265" s="189" t="str">
        <f t="shared" si="311"/>
        <v/>
      </c>
      <c r="I265" s="190"/>
      <c r="J265" s="104"/>
      <c r="K265" s="104"/>
      <c r="L265" s="105" t="str">
        <f t="shared" si="302"/>
        <v/>
      </c>
      <c r="M265" s="104"/>
      <c r="N265" s="104"/>
      <c r="O265" s="107" t="str">
        <f t="shared" si="303"/>
        <v/>
      </c>
      <c r="P265" s="53"/>
      <c r="Q265" s="254"/>
      <c r="R265" s="238">
        <f t="shared" si="320"/>
        <v>0</v>
      </c>
      <c r="S265" s="44">
        <f t="shared" si="321"/>
        <v>0</v>
      </c>
      <c r="T265" s="44">
        <f t="shared" si="322"/>
        <v>1900</v>
      </c>
      <c r="U265" s="44">
        <f t="shared" si="323"/>
        <v>0</v>
      </c>
      <c r="V265" s="44">
        <f t="shared" si="324"/>
        <v>0</v>
      </c>
      <c r="W265" s="44">
        <f t="shared" si="304"/>
        <v>0</v>
      </c>
      <c r="X265" s="236">
        <f t="shared" si="325"/>
        <v>1</v>
      </c>
      <c r="Y265" s="236">
        <f t="shared" si="326"/>
        <v>0</v>
      </c>
      <c r="Z265" s="236">
        <f t="shared" si="327"/>
        <v>0</v>
      </c>
      <c r="AA265" s="236">
        <f t="shared" si="328"/>
        <v>0</v>
      </c>
      <c r="AB265" s="236">
        <f t="shared" si="329"/>
        <v>0</v>
      </c>
      <c r="AC265" s="251">
        <f>PMT(U265/R24*(AB265),1,-AQ264,AQ264)</f>
        <v>0</v>
      </c>
      <c r="AD265" s="251">
        <f t="shared" si="330"/>
        <v>0</v>
      </c>
      <c r="AE265" s="251">
        <f t="shared" si="331"/>
        <v>0</v>
      </c>
      <c r="AF265" s="251">
        <f t="shared" si="332"/>
        <v>0</v>
      </c>
      <c r="AG265" s="251">
        <f t="shared" si="333"/>
        <v>0</v>
      </c>
      <c r="AH265" s="252">
        <f t="shared" si="312"/>
        <v>0</v>
      </c>
      <c r="AI265" s="252">
        <f t="shared" si="313"/>
        <v>1</v>
      </c>
      <c r="AJ265" s="236">
        <f t="shared" si="314"/>
        <v>0</v>
      </c>
      <c r="AK265" s="249">
        <f t="shared" si="305"/>
        <v>0</v>
      </c>
      <c r="AL265" s="236">
        <f t="shared" si="334"/>
        <v>0</v>
      </c>
      <c r="AM265" s="249">
        <f t="shared" si="306"/>
        <v>0</v>
      </c>
      <c r="AN265" s="249">
        <f t="shared" si="315"/>
        <v>0</v>
      </c>
      <c r="AO265" s="249">
        <f t="shared" si="316"/>
        <v>0</v>
      </c>
      <c r="AP265" s="249">
        <f t="shared" si="317"/>
        <v>0</v>
      </c>
      <c r="AQ265" s="251">
        <f t="shared" si="318"/>
        <v>0</v>
      </c>
      <c r="AR265" s="243">
        <f t="shared" si="307"/>
        <v>0</v>
      </c>
      <c r="AS265" s="243">
        <f t="shared" si="298"/>
        <v>0</v>
      </c>
      <c r="AT265" s="249">
        <f t="shared" si="319"/>
        <v>0</v>
      </c>
      <c r="AU265" s="249">
        <f t="shared" si="308"/>
        <v>0</v>
      </c>
      <c r="AV265" s="44">
        <f t="shared" si="335"/>
        <v>1</v>
      </c>
      <c r="AW265" s="44">
        <f t="shared" si="336"/>
        <v>0</v>
      </c>
      <c r="AX265" s="249" t="e">
        <f t="shared" si="309"/>
        <v>#VALUE!</v>
      </c>
      <c r="AY265" s="249" t="e">
        <f t="shared" si="337"/>
        <v>#VALUE!</v>
      </c>
      <c r="AZ265" s="243" t="e">
        <f t="shared" si="338"/>
        <v>#VALUE!</v>
      </c>
      <c r="BA265" s="253">
        <f t="shared" si="339"/>
        <v>0</v>
      </c>
      <c r="BB265" s="253">
        <f t="shared" si="340"/>
        <v>0</v>
      </c>
      <c r="BC265" s="226">
        <f t="shared" si="341"/>
        <v>0</v>
      </c>
      <c r="BD265" s="249" t="b">
        <f t="shared" si="342"/>
        <v>0</v>
      </c>
      <c r="BE265" s="249">
        <f t="shared" si="299"/>
        <v>0</v>
      </c>
      <c r="BF265" s="236">
        <f t="shared" si="300"/>
        <v>0</v>
      </c>
      <c r="BG265" s="80"/>
      <c r="BH265" s="80"/>
      <c r="BI265" s="80"/>
      <c r="BN265" s="82"/>
      <c r="BO265" s="82"/>
      <c r="BP265" s="82"/>
      <c r="BQ265" s="82"/>
      <c r="BR265" s="82"/>
      <c r="BS265" s="82"/>
      <c r="BU265" s="131"/>
      <c r="BV265" s="131"/>
    </row>
    <row r="266" spans="1:74" ht="12.75" customHeight="1">
      <c r="A266" s="56"/>
      <c r="B266" s="93"/>
      <c r="C266" s="40" t="str">
        <f t="shared" si="301"/>
        <v/>
      </c>
      <c r="D266" s="55" t="str">
        <f t="shared" si="345"/>
        <v/>
      </c>
      <c r="E266" s="102" t="str">
        <f t="shared" si="343"/>
        <v/>
      </c>
      <c r="F266" s="103" t="str">
        <f t="shared" si="310"/>
        <v/>
      </c>
      <c r="G266" s="102" t="str">
        <f t="shared" si="344"/>
        <v/>
      </c>
      <c r="H266" s="189" t="str">
        <f t="shared" si="311"/>
        <v/>
      </c>
      <c r="I266" s="190"/>
      <c r="J266" s="104"/>
      <c r="K266" s="104"/>
      <c r="L266" s="105" t="str">
        <f t="shared" si="302"/>
        <v/>
      </c>
      <c r="M266" s="104"/>
      <c r="N266" s="104"/>
      <c r="O266" s="107" t="str">
        <f t="shared" si="303"/>
        <v/>
      </c>
      <c r="P266" s="53"/>
      <c r="Q266" s="254"/>
      <c r="R266" s="238">
        <f t="shared" si="320"/>
        <v>0</v>
      </c>
      <c r="S266" s="44">
        <f t="shared" si="321"/>
        <v>0</v>
      </c>
      <c r="T266" s="44">
        <f t="shared" si="322"/>
        <v>1900</v>
      </c>
      <c r="U266" s="44">
        <f t="shared" si="323"/>
        <v>0</v>
      </c>
      <c r="V266" s="44">
        <f t="shared" si="324"/>
        <v>0</v>
      </c>
      <c r="W266" s="44">
        <f t="shared" si="304"/>
        <v>0</v>
      </c>
      <c r="X266" s="236">
        <f t="shared" si="325"/>
        <v>1</v>
      </c>
      <c r="Y266" s="236">
        <f t="shared" si="326"/>
        <v>0</v>
      </c>
      <c r="Z266" s="236">
        <f t="shared" si="327"/>
        <v>0</v>
      </c>
      <c r="AA266" s="236">
        <f t="shared" si="328"/>
        <v>0</v>
      </c>
      <c r="AB266" s="236">
        <f t="shared" si="329"/>
        <v>0</v>
      </c>
      <c r="AC266" s="251">
        <f>PMT(U266/R24*(AB266),1,-AQ265,AQ265)</f>
        <v>0</v>
      </c>
      <c r="AD266" s="251">
        <f t="shared" si="330"/>
        <v>0</v>
      </c>
      <c r="AE266" s="251">
        <f t="shared" si="331"/>
        <v>0</v>
      </c>
      <c r="AF266" s="251">
        <f t="shared" si="332"/>
        <v>0</v>
      </c>
      <c r="AG266" s="251">
        <f t="shared" si="333"/>
        <v>0</v>
      </c>
      <c r="AH266" s="252">
        <f t="shared" si="312"/>
        <v>0</v>
      </c>
      <c r="AI266" s="252">
        <f t="shared" si="313"/>
        <v>1</v>
      </c>
      <c r="AJ266" s="236">
        <f t="shared" si="314"/>
        <v>0</v>
      </c>
      <c r="AK266" s="249">
        <f t="shared" si="305"/>
        <v>0</v>
      </c>
      <c r="AL266" s="236">
        <f t="shared" si="334"/>
        <v>0</v>
      </c>
      <c r="AM266" s="249">
        <f t="shared" si="306"/>
        <v>0</v>
      </c>
      <c r="AN266" s="249">
        <f t="shared" si="315"/>
        <v>0</v>
      </c>
      <c r="AO266" s="249">
        <f t="shared" si="316"/>
        <v>0</v>
      </c>
      <c r="AP266" s="249">
        <f t="shared" si="317"/>
        <v>0</v>
      </c>
      <c r="AQ266" s="251">
        <f t="shared" si="318"/>
        <v>0</v>
      </c>
      <c r="AR266" s="243">
        <f t="shared" si="307"/>
        <v>0</v>
      </c>
      <c r="AS266" s="243">
        <f t="shared" si="298"/>
        <v>0</v>
      </c>
      <c r="AT266" s="249">
        <f t="shared" si="319"/>
        <v>0</v>
      </c>
      <c r="AU266" s="249">
        <f t="shared" si="308"/>
        <v>0</v>
      </c>
      <c r="AV266" s="44">
        <f t="shared" si="335"/>
        <v>1</v>
      </c>
      <c r="AW266" s="44">
        <f t="shared" si="336"/>
        <v>0</v>
      </c>
      <c r="AX266" s="249" t="e">
        <f t="shared" si="309"/>
        <v>#VALUE!</v>
      </c>
      <c r="AY266" s="249" t="e">
        <f t="shared" si="337"/>
        <v>#VALUE!</v>
      </c>
      <c r="AZ266" s="243" t="e">
        <f t="shared" si="338"/>
        <v>#VALUE!</v>
      </c>
      <c r="BA266" s="253">
        <f t="shared" si="339"/>
        <v>0</v>
      </c>
      <c r="BB266" s="253">
        <f t="shared" si="340"/>
        <v>0</v>
      </c>
      <c r="BC266" s="226">
        <f t="shared" si="341"/>
        <v>0</v>
      </c>
      <c r="BD266" s="249" t="b">
        <f t="shared" si="342"/>
        <v>0</v>
      </c>
      <c r="BE266" s="249">
        <f t="shared" si="299"/>
        <v>0</v>
      </c>
      <c r="BF266" s="236">
        <f t="shared" si="300"/>
        <v>0</v>
      </c>
      <c r="BG266" s="80"/>
      <c r="BH266" s="80"/>
      <c r="BI266" s="80"/>
      <c r="BN266" s="82"/>
      <c r="BO266" s="82"/>
      <c r="BP266" s="82"/>
      <c r="BQ266" s="82"/>
      <c r="BR266" s="82"/>
      <c r="BS266" s="82"/>
      <c r="BU266" s="131"/>
      <c r="BV266" s="131"/>
    </row>
    <row r="267" spans="1:74" ht="12.75" customHeight="1">
      <c r="A267" s="56"/>
      <c r="B267" s="93"/>
      <c r="C267" s="40" t="str">
        <f t="shared" si="301"/>
        <v/>
      </c>
      <c r="D267" s="55" t="str">
        <f t="shared" si="345"/>
        <v/>
      </c>
      <c r="E267" s="102" t="str">
        <f t="shared" si="343"/>
        <v/>
      </c>
      <c r="F267" s="103" t="str">
        <f t="shared" si="310"/>
        <v/>
      </c>
      <c r="G267" s="102" t="str">
        <f t="shared" si="344"/>
        <v/>
      </c>
      <c r="H267" s="189" t="str">
        <f t="shared" si="311"/>
        <v/>
      </c>
      <c r="I267" s="190"/>
      <c r="J267" s="104"/>
      <c r="K267" s="104"/>
      <c r="L267" s="105" t="str">
        <f t="shared" si="302"/>
        <v/>
      </c>
      <c r="M267" s="104"/>
      <c r="N267" s="104"/>
      <c r="O267" s="107" t="str">
        <f t="shared" si="303"/>
        <v/>
      </c>
      <c r="P267" s="53"/>
      <c r="Q267" s="254"/>
      <c r="R267" s="238">
        <f t="shared" si="320"/>
        <v>0</v>
      </c>
      <c r="S267" s="44">
        <f t="shared" si="321"/>
        <v>0</v>
      </c>
      <c r="T267" s="44">
        <f t="shared" si="322"/>
        <v>1900</v>
      </c>
      <c r="U267" s="44">
        <f t="shared" si="323"/>
        <v>0</v>
      </c>
      <c r="V267" s="44">
        <f t="shared" si="324"/>
        <v>0</v>
      </c>
      <c r="W267" s="44">
        <f t="shared" si="304"/>
        <v>0</v>
      </c>
      <c r="X267" s="236">
        <f t="shared" si="325"/>
        <v>1</v>
      </c>
      <c r="Y267" s="236">
        <f t="shared" si="326"/>
        <v>0</v>
      </c>
      <c r="Z267" s="236">
        <f t="shared" si="327"/>
        <v>0</v>
      </c>
      <c r="AA267" s="236">
        <f t="shared" si="328"/>
        <v>0</v>
      </c>
      <c r="AB267" s="236">
        <f t="shared" si="329"/>
        <v>0</v>
      </c>
      <c r="AC267" s="251">
        <f>PMT(U267/R24*(AB267),1,-AQ266,AQ266)</f>
        <v>0</v>
      </c>
      <c r="AD267" s="251">
        <f t="shared" si="330"/>
        <v>0</v>
      </c>
      <c r="AE267" s="251">
        <f t="shared" si="331"/>
        <v>0</v>
      </c>
      <c r="AF267" s="251">
        <f t="shared" si="332"/>
        <v>0</v>
      </c>
      <c r="AG267" s="251">
        <f t="shared" si="333"/>
        <v>0</v>
      </c>
      <c r="AH267" s="252">
        <f t="shared" si="312"/>
        <v>0</v>
      </c>
      <c r="AI267" s="252">
        <f t="shared" si="313"/>
        <v>1</v>
      </c>
      <c r="AJ267" s="236">
        <f t="shared" si="314"/>
        <v>0</v>
      </c>
      <c r="AK267" s="249">
        <f t="shared" si="305"/>
        <v>0</v>
      </c>
      <c r="AL267" s="236">
        <f t="shared" si="334"/>
        <v>0</v>
      </c>
      <c r="AM267" s="249">
        <f t="shared" si="306"/>
        <v>0</v>
      </c>
      <c r="AN267" s="249">
        <f t="shared" si="315"/>
        <v>0</v>
      </c>
      <c r="AO267" s="249">
        <f t="shared" si="316"/>
        <v>0</v>
      </c>
      <c r="AP267" s="249">
        <f t="shared" si="317"/>
        <v>0</v>
      </c>
      <c r="AQ267" s="251">
        <f t="shared" si="318"/>
        <v>0</v>
      </c>
      <c r="AR267" s="243">
        <f t="shared" si="307"/>
        <v>0</v>
      </c>
      <c r="AS267" s="243">
        <f t="shared" si="298"/>
        <v>0</v>
      </c>
      <c r="AT267" s="249">
        <f t="shared" si="319"/>
        <v>0</v>
      </c>
      <c r="AU267" s="249">
        <f t="shared" si="308"/>
        <v>0</v>
      </c>
      <c r="AV267" s="44">
        <f t="shared" si="335"/>
        <v>1</v>
      </c>
      <c r="AW267" s="44">
        <f t="shared" si="336"/>
        <v>0</v>
      </c>
      <c r="AX267" s="249" t="e">
        <f t="shared" si="309"/>
        <v>#VALUE!</v>
      </c>
      <c r="AY267" s="249" t="e">
        <f t="shared" si="337"/>
        <v>#VALUE!</v>
      </c>
      <c r="AZ267" s="243" t="e">
        <f t="shared" si="338"/>
        <v>#VALUE!</v>
      </c>
      <c r="BA267" s="253">
        <f t="shared" si="339"/>
        <v>0</v>
      </c>
      <c r="BB267" s="253">
        <f t="shared" si="340"/>
        <v>0</v>
      </c>
      <c r="BC267" s="226">
        <f t="shared" si="341"/>
        <v>0</v>
      </c>
      <c r="BD267" s="249" t="b">
        <f t="shared" si="342"/>
        <v>0</v>
      </c>
      <c r="BE267" s="249">
        <f t="shared" si="299"/>
        <v>0</v>
      </c>
      <c r="BF267" s="236">
        <f t="shared" si="300"/>
        <v>0</v>
      </c>
      <c r="BG267" s="80"/>
      <c r="BH267" s="80"/>
      <c r="BI267" s="80"/>
      <c r="BN267" s="82"/>
      <c r="BO267" s="82"/>
      <c r="BP267" s="82"/>
      <c r="BQ267" s="82"/>
      <c r="BR267" s="82"/>
      <c r="BS267" s="82"/>
      <c r="BU267" s="131"/>
      <c r="BV267" s="131"/>
    </row>
    <row r="268" spans="1:74" ht="12.75" customHeight="1">
      <c r="A268" s="56"/>
      <c r="B268" s="93"/>
      <c r="C268" s="40" t="str">
        <f t="shared" si="301"/>
        <v/>
      </c>
      <c r="D268" s="55" t="str">
        <f t="shared" si="345"/>
        <v/>
      </c>
      <c r="E268" s="102" t="str">
        <f t="shared" si="343"/>
        <v/>
      </c>
      <c r="F268" s="103" t="str">
        <f t="shared" si="310"/>
        <v/>
      </c>
      <c r="G268" s="102" t="str">
        <f t="shared" si="344"/>
        <v/>
      </c>
      <c r="H268" s="189" t="str">
        <f t="shared" si="311"/>
        <v/>
      </c>
      <c r="I268" s="190"/>
      <c r="J268" s="104"/>
      <c r="K268" s="104"/>
      <c r="L268" s="105" t="str">
        <f t="shared" si="302"/>
        <v/>
      </c>
      <c r="M268" s="104"/>
      <c r="N268" s="104"/>
      <c r="O268" s="107" t="str">
        <f t="shared" si="303"/>
        <v/>
      </c>
      <c r="P268" s="53"/>
      <c r="Q268" s="254"/>
      <c r="R268" s="238">
        <f t="shared" si="320"/>
        <v>0</v>
      </c>
      <c r="S268" s="44">
        <f t="shared" si="321"/>
        <v>0</v>
      </c>
      <c r="T268" s="44">
        <f t="shared" si="322"/>
        <v>1900</v>
      </c>
      <c r="U268" s="44">
        <f t="shared" si="323"/>
        <v>0</v>
      </c>
      <c r="V268" s="44">
        <f t="shared" si="324"/>
        <v>0</v>
      </c>
      <c r="W268" s="44">
        <f t="shared" si="304"/>
        <v>0</v>
      </c>
      <c r="X268" s="236">
        <f t="shared" si="325"/>
        <v>1</v>
      </c>
      <c r="Y268" s="236">
        <f t="shared" si="326"/>
        <v>0</v>
      </c>
      <c r="Z268" s="236">
        <f t="shared" si="327"/>
        <v>0</v>
      </c>
      <c r="AA268" s="236">
        <f t="shared" si="328"/>
        <v>0</v>
      </c>
      <c r="AB268" s="236">
        <f t="shared" si="329"/>
        <v>0</v>
      </c>
      <c r="AC268" s="251">
        <f>PMT(U268/R24*(AB268),1,-AQ267,AQ267)</f>
        <v>0</v>
      </c>
      <c r="AD268" s="251">
        <f t="shared" si="330"/>
        <v>0</v>
      </c>
      <c r="AE268" s="251">
        <f t="shared" si="331"/>
        <v>0</v>
      </c>
      <c r="AF268" s="251">
        <f t="shared" si="332"/>
        <v>0</v>
      </c>
      <c r="AG268" s="251">
        <f t="shared" si="333"/>
        <v>0</v>
      </c>
      <c r="AH268" s="252">
        <f t="shared" si="312"/>
        <v>0</v>
      </c>
      <c r="AI268" s="252">
        <f t="shared" si="313"/>
        <v>1</v>
      </c>
      <c r="AJ268" s="236">
        <f t="shared" si="314"/>
        <v>0</v>
      </c>
      <c r="AK268" s="249">
        <f t="shared" si="305"/>
        <v>0</v>
      </c>
      <c r="AL268" s="236">
        <f t="shared" si="334"/>
        <v>0</v>
      </c>
      <c r="AM268" s="249">
        <f t="shared" si="306"/>
        <v>0</v>
      </c>
      <c r="AN268" s="249">
        <f t="shared" si="315"/>
        <v>0</v>
      </c>
      <c r="AO268" s="249">
        <f t="shared" si="316"/>
        <v>0</v>
      </c>
      <c r="AP268" s="249">
        <f t="shared" si="317"/>
        <v>0</v>
      </c>
      <c r="AQ268" s="251">
        <f t="shared" si="318"/>
        <v>0</v>
      </c>
      <c r="AR268" s="243">
        <f t="shared" si="307"/>
        <v>0</v>
      </c>
      <c r="AS268" s="243">
        <f t="shared" si="298"/>
        <v>0</v>
      </c>
      <c r="AT268" s="249">
        <f t="shared" si="319"/>
        <v>0</v>
      </c>
      <c r="AU268" s="249">
        <f t="shared" si="308"/>
        <v>0</v>
      </c>
      <c r="AV268" s="44">
        <f t="shared" si="335"/>
        <v>1</v>
      </c>
      <c r="AW268" s="44">
        <f t="shared" si="336"/>
        <v>0</v>
      </c>
      <c r="AX268" s="249" t="e">
        <f t="shared" si="309"/>
        <v>#VALUE!</v>
      </c>
      <c r="AY268" s="249" t="e">
        <f t="shared" si="337"/>
        <v>#VALUE!</v>
      </c>
      <c r="AZ268" s="243" t="e">
        <f t="shared" si="338"/>
        <v>#VALUE!</v>
      </c>
      <c r="BA268" s="253">
        <f t="shared" si="339"/>
        <v>0</v>
      </c>
      <c r="BB268" s="253">
        <f t="shared" si="340"/>
        <v>0</v>
      </c>
      <c r="BC268" s="226">
        <f t="shared" si="341"/>
        <v>0</v>
      </c>
      <c r="BD268" s="249" t="b">
        <f t="shared" si="342"/>
        <v>0</v>
      </c>
      <c r="BE268" s="249">
        <f t="shared" si="299"/>
        <v>0</v>
      </c>
      <c r="BF268" s="236">
        <f t="shared" si="300"/>
        <v>0</v>
      </c>
      <c r="BG268" s="80"/>
      <c r="BH268" s="80"/>
      <c r="BI268" s="80"/>
      <c r="BN268" s="82"/>
      <c r="BO268" s="82"/>
      <c r="BP268" s="82"/>
      <c r="BQ268" s="82"/>
      <c r="BR268" s="82"/>
      <c r="BS268" s="82"/>
      <c r="BU268" s="131"/>
      <c r="BV268" s="131"/>
    </row>
    <row r="269" spans="1:74" ht="12.75" customHeight="1">
      <c r="A269" s="56"/>
      <c r="B269" s="93"/>
      <c r="C269" s="40" t="str">
        <f t="shared" si="301"/>
        <v/>
      </c>
      <c r="D269" s="55" t="str">
        <f t="shared" si="345"/>
        <v/>
      </c>
      <c r="E269" s="102" t="str">
        <f t="shared" si="343"/>
        <v/>
      </c>
      <c r="F269" s="103" t="str">
        <f t="shared" si="310"/>
        <v/>
      </c>
      <c r="G269" s="102" t="str">
        <f t="shared" si="344"/>
        <v/>
      </c>
      <c r="H269" s="189" t="str">
        <f t="shared" si="311"/>
        <v/>
      </c>
      <c r="I269" s="190"/>
      <c r="J269" s="104"/>
      <c r="K269" s="104"/>
      <c r="L269" s="105" t="str">
        <f t="shared" si="302"/>
        <v/>
      </c>
      <c r="M269" s="104"/>
      <c r="N269" s="104"/>
      <c r="O269" s="107" t="str">
        <f t="shared" si="303"/>
        <v/>
      </c>
      <c r="P269" s="53"/>
      <c r="Q269" s="254"/>
      <c r="R269" s="238">
        <f t="shared" si="320"/>
        <v>0</v>
      </c>
      <c r="S269" s="44">
        <f t="shared" si="321"/>
        <v>0</v>
      </c>
      <c r="T269" s="44">
        <f t="shared" si="322"/>
        <v>1900</v>
      </c>
      <c r="U269" s="44">
        <f t="shared" si="323"/>
        <v>0</v>
      </c>
      <c r="V269" s="44">
        <f t="shared" si="324"/>
        <v>0</v>
      </c>
      <c r="W269" s="44">
        <f t="shared" si="304"/>
        <v>0</v>
      </c>
      <c r="X269" s="236">
        <f t="shared" si="325"/>
        <v>1</v>
      </c>
      <c r="Y269" s="236">
        <f t="shared" si="326"/>
        <v>0</v>
      </c>
      <c r="Z269" s="236">
        <f t="shared" si="327"/>
        <v>0</v>
      </c>
      <c r="AA269" s="236">
        <f t="shared" si="328"/>
        <v>0</v>
      </c>
      <c r="AB269" s="236">
        <f t="shared" si="329"/>
        <v>0</v>
      </c>
      <c r="AC269" s="251">
        <f>PMT(U269/R24*(AB269),1,-AQ268,AQ268)</f>
        <v>0</v>
      </c>
      <c r="AD269" s="251">
        <f t="shared" si="330"/>
        <v>0</v>
      </c>
      <c r="AE269" s="251">
        <f t="shared" si="331"/>
        <v>0</v>
      </c>
      <c r="AF269" s="251">
        <f t="shared" si="332"/>
        <v>0</v>
      </c>
      <c r="AG269" s="251">
        <f t="shared" si="333"/>
        <v>0</v>
      </c>
      <c r="AH269" s="252">
        <f t="shared" si="312"/>
        <v>0</v>
      </c>
      <c r="AI269" s="252">
        <f t="shared" si="313"/>
        <v>1</v>
      </c>
      <c r="AJ269" s="236">
        <f t="shared" si="314"/>
        <v>0</v>
      </c>
      <c r="AK269" s="249">
        <f t="shared" si="305"/>
        <v>0</v>
      </c>
      <c r="AL269" s="236">
        <f t="shared" si="334"/>
        <v>0</v>
      </c>
      <c r="AM269" s="249">
        <f t="shared" si="306"/>
        <v>0</v>
      </c>
      <c r="AN269" s="249">
        <f t="shared" si="315"/>
        <v>0</v>
      </c>
      <c r="AO269" s="249">
        <f t="shared" si="316"/>
        <v>0</v>
      </c>
      <c r="AP269" s="249">
        <f t="shared" si="317"/>
        <v>0</v>
      </c>
      <c r="AQ269" s="251">
        <f t="shared" si="318"/>
        <v>0</v>
      </c>
      <c r="AR269" s="243">
        <f t="shared" si="307"/>
        <v>0</v>
      </c>
      <c r="AS269" s="243">
        <f t="shared" si="298"/>
        <v>0</v>
      </c>
      <c r="AT269" s="249">
        <f t="shared" si="319"/>
        <v>0</v>
      </c>
      <c r="AU269" s="249">
        <f t="shared" si="308"/>
        <v>0</v>
      </c>
      <c r="AV269" s="44">
        <f t="shared" si="335"/>
        <v>1</v>
      </c>
      <c r="AW269" s="44">
        <f t="shared" si="336"/>
        <v>0</v>
      </c>
      <c r="AX269" s="249" t="e">
        <f t="shared" si="309"/>
        <v>#VALUE!</v>
      </c>
      <c r="AY269" s="249" t="e">
        <f t="shared" si="337"/>
        <v>#VALUE!</v>
      </c>
      <c r="AZ269" s="243" t="e">
        <f t="shared" si="338"/>
        <v>#VALUE!</v>
      </c>
      <c r="BA269" s="253">
        <f t="shared" si="339"/>
        <v>0</v>
      </c>
      <c r="BB269" s="253">
        <f t="shared" si="340"/>
        <v>0</v>
      </c>
      <c r="BC269" s="226">
        <f t="shared" si="341"/>
        <v>0</v>
      </c>
      <c r="BD269" s="249" t="b">
        <f t="shared" si="342"/>
        <v>0</v>
      </c>
      <c r="BE269" s="249">
        <f t="shared" si="299"/>
        <v>0</v>
      </c>
      <c r="BF269" s="236">
        <f t="shared" si="300"/>
        <v>0</v>
      </c>
      <c r="BG269" s="80"/>
      <c r="BH269" s="80"/>
      <c r="BI269" s="80"/>
      <c r="BN269" s="82"/>
      <c r="BO269" s="82"/>
      <c r="BP269" s="82"/>
      <c r="BQ269" s="82"/>
      <c r="BR269" s="82"/>
      <c r="BS269" s="82"/>
      <c r="BU269" s="131"/>
      <c r="BV269" s="131"/>
    </row>
    <row r="270" spans="1:74" ht="12.75" customHeight="1">
      <c r="A270" s="56"/>
      <c r="B270" s="93"/>
      <c r="C270" s="40" t="str">
        <f t="shared" si="301"/>
        <v/>
      </c>
      <c r="D270" s="55" t="str">
        <f t="shared" si="345"/>
        <v/>
      </c>
      <c r="E270" s="102" t="str">
        <f t="shared" si="343"/>
        <v/>
      </c>
      <c r="F270" s="103" t="str">
        <f t="shared" si="310"/>
        <v/>
      </c>
      <c r="G270" s="102" t="str">
        <f t="shared" si="344"/>
        <v/>
      </c>
      <c r="H270" s="189" t="str">
        <f t="shared" si="311"/>
        <v/>
      </c>
      <c r="I270" s="190"/>
      <c r="J270" s="104"/>
      <c r="K270" s="104"/>
      <c r="L270" s="105" t="str">
        <f t="shared" si="302"/>
        <v/>
      </c>
      <c r="M270" s="104"/>
      <c r="N270" s="104"/>
      <c r="O270" s="107" t="str">
        <f t="shared" si="303"/>
        <v/>
      </c>
      <c r="P270" s="53"/>
      <c r="Q270" s="254"/>
      <c r="R270" s="238">
        <f t="shared" si="320"/>
        <v>0</v>
      </c>
      <c r="S270" s="44">
        <f t="shared" si="321"/>
        <v>0</v>
      </c>
      <c r="T270" s="44">
        <f t="shared" si="322"/>
        <v>1900</v>
      </c>
      <c r="U270" s="44">
        <f t="shared" si="323"/>
        <v>0</v>
      </c>
      <c r="V270" s="44">
        <f t="shared" si="324"/>
        <v>0</v>
      </c>
      <c r="W270" s="44">
        <f t="shared" si="304"/>
        <v>0</v>
      </c>
      <c r="X270" s="236">
        <f t="shared" si="325"/>
        <v>1</v>
      </c>
      <c r="Y270" s="236">
        <f t="shared" si="326"/>
        <v>0</v>
      </c>
      <c r="Z270" s="236">
        <f t="shared" si="327"/>
        <v>0</v>
      </c>
      <c r="AA270" s="236">
        <f t="shared" si="328"/>
        <v>0</v>
      </c>
      <c r="AB270" s="236">
        <f t="shared" si="329"/>
        <v>0</v>
      </c>
      <c r="AC270" s="251">
        <f>PMT(U270/R24*(AB270),1,-AQ269,AQ269)</f>
        <v>0</v>
      </c>
      <c r="AD270" s="251">
        <f t="shared" si="330"/>
        <v>0</v>
      </c>
      <c r="AE270" s="251">
        <f t="shared" si="331"/>
        <v>0</v>
      </c>
      <c r="AF270" s="251">
        <f t="shared" si="332"/>
        <v>0</v>
      </c>
      <c r="AG270" s="251">
        <f t="shared" si="333"/>
        <v>0</v>
      </c>
      <c r="AH270" s="252">
        <f t="shared" si="312"/>
        <v>0</v>
      </c>
      <c r="AI270" s="252">
        <f t="shared" si="313"/>
        <v>1</v>
      </c>
      <c r="AJ270" s="236">
        <f t="shared" si="314"/>
        <v>0</v>
      </c>
      <c r="AK270" s="249">
        <f t="shared" si="305"/>
        <v>0</v>
      </c>
      <c r="AL270" s="236">
        <f t="shared" si="334"/>
        <v>0</v>
      </c>
      <c r="AM270" s="249">
        <f t="shared" si="306"/>
        <v>0</v>
      </c>
      <c r="AN270" s="249">
        <f t="shared" si="315"/>
        <v>0</v>
      </c>
      <c r="AO270" s="249">
        <f t="shared" si="316"/>
        <v>0</v>
      </c>
      <c r="AP270" s="249">
        <f t="shared" si="317"/>
        <v>0</v>
      </c>
      <c r="AQ270" s="251">
        <f t="shared" si="318"/>
        <v>0</v>
      </c>
      <c r="AR270" s="243">
        <f t="shared" si="307"/>
        <v>0</v>
      </c>
      <c r="AS270" s="243">
        <f t="shared" si="298"/>
        <v>0</v>
      </c>
      <c r="AT270" s="249">
        <f t="shared" si="319"/>
        <v>0</v>
      </c>
      <c r="AU270" s="249">
        <f t="shared" si="308"/>
        <v>0</v>
      </c>
      <c r="AV270" s="44">
        <f t="shared" si="335"/>
        <v>1</v>
      </c>
      <c r="AW270" s="44">
        <f t="shared" si="336"/>
        <v>0</v>
      </c>
      <c r="AX270" s="249" t="e">
        <f t="shared" si="309"/>
        <v>#VALUE!</v>
      </c>
      <c r="AY270" s="249" t="e">
        <f t="shared" si="337"/>
        <v>#VALUE!</v>
      </c>
      <c r="AZ270" s="243" t="e">
        <f t="shared" si="338"/>
        <v>#VALUE!</v>
      </c>
      <c r="BA270" s="253">
        <f t="shared" si="339"/>
        <v>0</v>
      </c>
      <c r="BB270" s="253">
        <f t="shared" si="340"/>
        <v>0</v>
      </c>
      <c r="BC270" s="226">
        <f t="shared" si="341"/>
        <v>0</v>
      </c>
      <c r="BD270" s="249" t="b">
        <f t="shared" si="342"/>
        <v>0</v>
      </c>
      <c r="BE270" s="249">
        <f t="shared" si="299"/>
        <v>0</v>
      </c>
      <c r="BF270" s="236">
        <f t="shared" si="300"/>
        <v>0</v>
      </c>
      <c r="BG270" s="80"/>
      <c r="BH270" s="80"/>
      <c r="BI270" s="80"/>
      <c r="BN270" s="82"/>
      <c r="BO270" s="82"/>
      <c r="BP270" s="82"/>
      <c r="BQ270" s="82"/>
      <c r="BR270" s="82"/>
      <c r="BS270" s="82"/>
      <c r="BU270" s="131"/>
      <c r="BV270" s="131"/>
    </row>
    <row r="271" spans="1:74" ht="12.75" customHeight="1">
      <c r="A271" s="56"/>
      <c r="B271" s="93"/>
      <c r="C271" s="40" t="str">
        <f t="shared" si="301"/>
        <v/>
      </c>
      <c r="D271" s="55" t="str">
        <f t="shared" si="345"/>
        <v/>
      </c>
      <c r="E271" s="102" t="str">
        <f t="shared" si="343"/>
        <v/>
      </c>
      <c r="F271" s="103" t="str">
        <f t="shared" si="310"/>
        <v/>
      </c>
      <c r="G271" s="102" t="str">
        <f t="shared" si="344"/>
        <v/>
      </c>
      <c r="H271" s="189" t="str">
        <f t="shared" si="311"/>
        <v/>
      </c>
      <c r="I271" s="190"/>
      <c r="J271" s="104"/>
      <c r="K271" s="104"/>
      <c r="L271" s="105" t="str">
        <f t="shared" si="302"/>
        <v/>
      </c>
      <c r="M271" s="104"/>
      <c r="N271" s="104"/>
      <c r="O271" s="107" t="str">
        <f t="shared" si="303"/>
        <v/>
      </c>
      <c r="P271" s="53"/>
      <c r="Q271" s="254"/>
      <c r="R271" s="238">
        <f t="shared" si="320"/>
        <v>0</v>
      </c>
      <c r="S271" s="44">
        <f t="shared" si="321"/>
        <v>0</v>
      </c>
      <c r="T271" s="44">
        <f t="shared" si="322"/>
        <v>1900</v>
      </c>
      <c r="U271" s="44">
        <f t="shared" si="323"/>
        <v>0</v>
      </c>
      <c r="V271" s="44">
        <f t="shared" si="324"/>
        <v>0</v>
      </c>
      <c r="W271" s="44">
        <f t="shared" si="304"/>
        <v>0</v>
      </c>
      <c r="X271" s="236">
        <f t="shared" si="325"/>
        <v>1</v>
      </c>
      <c r="Y271" s="236">
        <f t="shared" si="326"/>
        <v>0</v>
      </c>
      <c r="Z271" s="236">
        <f t="shared" si="327"/>
        <v>0</v>
      </c>
      <c r="AA271" s="236">
        <f t="shared" si="328"/>
        <v>0</v>
      </c>
      <c r="AB271" s="236">
        <f t="shared" si="329"/>
        <v>0</v>
      </c>
      <c r="AC271" s="251">
        <f>PMT(U271/R24*(AB271),1,-AQ270,AQ270)</f>
        <v>0</v>
      </c>
      <c r="AD271" s="251">
        <f t="shared" si="330"/>
        <v>0</v>
      </c>
      <c r="AE271" s="251">
        <f t="shared" si="331"/>
        <v>0</v>
      </c>
      <c r="AF271" s="251">
        <f t="shared" si="332"/>
        <v>0</v>
      </c>
      <c r="AG271" s="251">
        <f t="shared" si="333"/>
        <v>0</v>
      </c>
      <c r="AH271" s="252">
        <f t="shared" si="312"/>
        <v>0</v>
      </c>
      <c r="AI271" s="252">
        <f t="shared" si="313"/>
        <v>1</v>
      </c>
      <c r="AJ271" s="236">
        <f t="shared" si="314"/>
        <v>0</v>
      </c>
      <c r="AK271" s="249">
        <f t="shared" si="305"/>
        <v>0</v>
      </c>
      <c r="AL271" s="236">
        <f t="shared" si="334"/>
        <v>0</v>
      </c>
      <c r="AM271" s="249">
        <f t="shared" si="306"/>
        <v>0</v>
      </c>
      <c r="AN271" s="249">
        <f t="shared" si="315"/>
        <v>0</v>
      </c>
      <c r="AO271" s="249">
        <f t="shared" si="316"/>
        <v>0</v>
      </c>
      <c r="AP271" s="249">
        <f t="shared" si="317"/>
        <v>0</v>
      </c>
      <c r="AQ271" s="251">
        <f t="shared" si="318"/>
        <v>0</v>
      </c>
      <c r="AR271" s="243">
        <f t="shared" si="307"/>
        <v>0</v>
      </c>
      <c r="AS271" s="243">
        <f t="shared" si="298"/>
        <v>0</v>
      </c>
      <c r="AT271" s="249">
        <f t="shared" si="319"/>
        <v>0</v>
      </c>
      <c r="AU271" s="249">
        <f t="shared" si="308"/>
        <v>0</v>
      </c>
      <c r="AV271" s="44">
        <f t="shared" si="335"/>
        <v>1</v>
      </c>
      <c r="AW271" s="44">
        <f t="shared" si="336"/>
        <v>0</v>
      </c>
      <c r="AX271" s="249" t="e">
        <f t="shared" si="309"/>
        <v>#VALUE!</v>
      </c>
      <c r="AY271" s="249" t="e">
        <f t="shared" si="337"/>
        <v>#VALUE!</v>
      </c>
      <c r="AZ271" s="243" t="e">
        <f t="shared" si="338"/>
        <v>#VALUE!</v>
      </c>
      <c r="BA271" s="253">
        <f t="shared" si="339"/>
        <v>0</v>
      </c>
      <c r="BB271" s="253">
        <f t="shared" si="340"/>
        <v>0</v>
      </c>
      <c r="BC271" s="226">
        <f t="shared" si="341"/>
        <v>0</v>
      </c>
      <c r="BD271" s="249" t="b">
        <f t="shared" si="342"/>
        <v>0</v>
      </c>
      <c r="BE271" s="249">
        <f t="shared" si="299"/>
        <v>0</v>
      </c>
      <c r="BF271" s="236">
        <f t="shared" si="300"/>
        <v>0</v>
      </c>
      <c r="BG271" s="80"/>
      <c r="BH271" s="80"/>
      <c r="BI271" s="80"/>
      <c r="BN271" s="82"/>
      <c r="BO271" s="82"/>
      <c r="BP271" s="82"/>
      <c r="BQ271" s="82"/>
      <c r="BR271" s="82"/>
      <c r="BS271" s="82"/>
      <c r="BU271" s="131"/>
      <c r="BV271" s="131"/>
    </row>
    <row r="272" spans="1:74" ht="12.75" customHeight="1">
      <c r="A272" s="56"/>
      <c r="B272" s="93"/>
      <c r="C272" s="40" t="str">
        <f t="shared" si="301"/>
        <v/>
      </c>
      <c r="D272" s="55" t="str">
        <f t="shared" si="345"/>
        <v/>
      </c>
      <c r="E272" s="102" t="str">
        <f t="shared" si="343"/>
        <v/>
      </c>
      <c r="F272" s="103" t="str">
        <f t="shared" si="310"/>
        <v/>
      </c>
      <c r="G272" s="102" t="str">
        <f t="shared" si="344"/>
        <v/>
      </c>
      <c r="H272" s="189" t="str">
        <f t="shared" si="311"/>
        <v/>
      </c>
      <c r="I272" s="190"/>
      <c r="J272" s="104"/>
      <c r="K272" s="104"/>
      <c r="L272" s="105" t="str">
        <f t="shared" si="302"/>
        <v/>
      </c>
      <c r="M272" s="104"/>
      <c r="N272" s="104"/>
      <c r="O272" s="107" t="str">
        <f t="shared" si="303"/>
        <v/>
      </c>
      <c r="P272" s="53"/>
      <c r="Q272" s="254"/>
      <c r="R272" s="238">
        <f t="shared" si="320"/>
        <v>0</v>
      </c>
      <c r="S272" s="44">
        <f t="shared" si="321"/>
        <v>0</v>
      </c>
      <c r="T272" s="44">
        <f t="shared" si="322"/>
        <v>1900</v>
      </c>
      <c r="U272" s="44">
        <f t="shared" si="323"/>
        <v>0</v>
      </c>
      <c r="V272" s="44">
        <f t="shared" si="324"/>
        <v>0</v>
      </c>
      <c r="W272" s="44">
        <f t="shared" si="304"/>
        <v>0</v>
      </c>
      <c r="X272" s="236">
        <f t="shared" si="325"/>
        <v>1</v>
      </c>
      <c r="Y272" s="236">
        <f t="shared" si="326"/>
        <v>0</v>
      </c>
      <c r="Z272" s="236">
        <f t="shared" si="327"/>
        <v>0</v>
      </c>
      <c r="AA272" s="236">
        <f t="shared" si="328"/>
        <v>0</v>
      </c>
      <c r="AB272" s="236">
        <f t="shared" si="329"/>
        <v>0</v>
      </c>
      <c r="AC272" s="251">
        <f>PMT(U272/R24*(AB272),1,-AQ271,AQ271)</f>
        <v>0</v>
      </c>
      <c r="AD272" s="251">
        <f t="shared" si="330"/>
        <v>0</v>
      </c>
      <c r="AE272" s="251">
        <f t="shared" si="331"/>
        <v>0</v>
      </c>
      <c r="AF272" s="251">
        <f t="shared" si="332"/>
        <v>0</v>
      </c>
      <c r="AG272" s="251">
        <f t="shared" si="333"/>
        <v>0</v>
      </c>
      <c r="AH272" s="252">
        <f t="shared" si="312"/>
        <v>0</v>
      </c>
      <c r="AI272" s="252">
        <f t="shared" si="313"/>
        <v>1</v>
      </c>
      <c r="AJ272" s="236">
        <f t="shared" si="314"/>
        <v>0</v>
      </c>
      <c r="AK272" s="249">
        <f t="shared" si="305"/>
        <v>0</v>
      </c>
      <c r="AL272" s="236">
        <f t="shared" si="334"/>
        <v>0</v>
      </c>
      <c r="AM272" s="249">
        <f t="shared" si="306"/>
        <v>0</v>
      </c>
      <c r="AN272" s="249">
        <f t="shared" si="315"/>
        <v>0</v>
      </c>
      <c r="AO272" s="249">
        <f t="shared" si="316"/>
        <v>0</v>
      </c>
      <c r="AP272" s="249">
        <f t="shared" si="317"/>
        <v>0</v>
      </c>
      <c r="AQ272" s="251">
        <f t="shared" si="318"/>
        <v>0</v>
      </c>
      <c r="AR272" s="243">
        <f t="shared" si="307"/>
        <v>0</v>
      </c>
      <c r="AS272" s="243">
        <f t="shared" si="298"/>
        <v>0</v>
      </c>
      <c r="AT272" s="249">
        <f t="shared" si="319"/>
        <v>0</v>
      </c>
      <c r="AU272" s="249">
        <f t="shared" si="308"/>
        <v>0</v>
      </c>
      <c r="AV272" s="44">
        <f t="shared" si="335"/>
        <v>1</v>
      </c>
      <c r="AW272" s="44">
        <f t="shared" si="336"/>
        <v>0</v>
      </c>
      <c r="AX272" s="249" t="e">
        <f t="shared" si="309"/>
        <v>#VALUE!</v>
      </c>
      <c r="AY272" s="249" t="e">
        <f t="shared" si="337"/>
        <v>#VALUE!</v>
      </c>
      <c r="AZ272" s="243" t="e">
        <f t="shared" si="338"/>
        <v>#VALUE!</v>
      </c>
      <c r="BA272" s="253">
        <f t="shared" si="339"/>
        <v>0</v>
      </c>
      <c r="BB272" s="253">
        <f t="shared" si="340"/>
        <v>0</v>
      </c>
      <c r="BC272" s="226">
        <f t="shared" si="341"/>
        <v>0</v>
      </c>
      <c r="BD272" s="249" t="b">
        <f t="shared" si="342"/>
        <v>0</v>
      </c>
      <c r="BE272" s="249">
        <f t="shared" si="299"/>
        <v>0</v>
      </c>
      <c r="BF272" s="236">
        <f t="shared" si="300"/>
        <v>0</v>
      </c>
      <c r="BG272" s="80"/>
      <c r="BH272" s="80"/>
      <c r="BI272" s="80"/>
      <c r="BN272" s="82"/>
      <c r="BO272" s="82"/>
      <c r="BP272" s="82"/>
      <c r="BQ272" s="82"/>
      <c r="BR272" s="82"/>
      <c r="BS272" s="82"/>
      <c r="BU272" s="131"/>
      <c r="BV272" s="131"/>
    </row>
    <row r="273" spans="1:74" ht="12.75" customHeight="1">
      <c r="A273" s="56"/>
      <c r="B273" s="93"/>
      <c r="C273" s="40" t="str">
        <f t="shared" si="301"/>
        <v/>
      </c>
      <c r="D273" s="55" t="str">
        <f t="shared" si="345"/>
        <v/>
      </c>
      <c r="E273" s="102" t="str">
        <f t="shared" si="343"/>
        <v/>
      </c>
      <c r="F273" s="103" t="str">
        <f t="shared" si="310"/>
        <v/>
      </c>
      <c r="G273" s="102" t="str">
        <f t="shared" si="344"/>
        <v/>
      </c>
      <c r="H273" s="189" t="str">
        <f t="shared" si="311"/>
        <v/>
      </c>
      <c r="I273" s="190"/>
      <c r="J273" s="104"/>
      <c r="K273" s="104"/>
      <c r="L273" s="105" t="str">
        <f t="shared" si="302"/>
        <v/>
      </c>
      <c r="M273" s="104"/>
      <c r="N273" s="104"/>
      <c r="O273" s="107" t="str">
        <f t="shared" si="303"/>
        <v/>
      </c>
      <c r="P273" s="53"/>
      <c r="Q273" s="254"/>
      <c r="R273" s="238">
        <f t="shared" si="320"/>
        <v>0</v>
      </c>
      <c r="S273" s="44">
        <f t="shared" si="321"/>
        <v>0</v>
      </c>
      <c r="T273" s="44">
        <f t="shared" si="322"/>
        <v>1900</v>
      </c>
      <c r="U273" s="44">
        <f t="shared" si="323"/>
        <v>0</v>
      </c>
      <c r="V273" s="44">
        <f t="shared" si="324"/>
        <v>0</v>
      </c>
      <c r="W273" s="44">
        <f t="shared" si="304"/>
        <v>0</v>
      </c>
      <c r="X273" s="236">
        <f t="shared" si="325"/>
        <v>1</v>
      </c>
      <c r="Y273" s="236">
        <f t="shared" si="326"/>
        <v>0</v>
      </c>
      <c r="Z273" s="236">
        <f t="shared" si="327"/>
        <v>0</v>
      </c>
      <c r="AA273" s="236">
        <f t="shared" si="328"/>
        <v>0</v>
      </c>
      <c r="AB273" s="236">
        <f t="shared" si="329"/>
        <v>0</v>
      </c>
      <c r="AC273" s="251">
        <f>PMT(U273/R24*(AB273),1,-AQ272,AQ272)</f>
        <v>0</v>
      </c>
      <c r="AD273" s="251">
        <f t="shared" si="330"/>
        <v>0</v>
      </c>
      <c r="AE273" s="251">
        <f t="shared" si="331"/>
        <v>0</v>
      </c>
      <c r="AF273" s="251">
        <f t="shared" si="332"/>
        <v>0</v>
      </c>
      <c r="AG273" s="251">
        <f t="shared" si="333"/>
        <v>0</v>
      </c>
      <c r="AH273" s="252">
        <f t="shared" si="312"/>
        <v>0</v>
      </c>
      <c r="AI273" s="252">
        <f t="shared" si="313"/>
        <v>1</v>
      </c>
      <c r="AJ273" s="236">
        <f t="shared" si="314"/>
        <v>0</v>
      </c>
      <c r="AK273" s="249">
        <f t="shared" si="305"/>
        <v>0</v>
      </c>
      <c r="AL273" s="236">
        <f t="shared" si="334"/>
        <v>0</v>
      </c>
      <c r="AM273" s="249">
        <f t="shared" si="306"/>
        <v>0</v>
      </c>
      <c r="AN273" s="249">
        <f t="shared" si="315"/>
        <v>0</v>
      </c>
      <c r="AO273" s="249">
        <f t="shared" si="316"/>
        <v>0</v>
      </c>
      <c r="AP273" s="249">
        <f t="shared" si="317"/>
        <v>0</v>
      </c>
      <c r="AQ273" s="251">
        <f t="shared" si="318"/>
        <v>0</v>
      </c>
      <c r="AR273" s="243">
        <f t="shared" si="307"/>
        <v>0</v>
      </c>
      <c r="AS273" s="243">
        <f t="shared" si="298"/>
        <v>0</v>
      </c>
      <c r="AT273" s="249">
        <f t="shared" si="319"/>
        <v>0</v>
      </c>
      <c r="AU273" s="249">
        <f t="shared" si="308"/>
        <v>0</v>
      </c>
      <c r="AV273" s="44">
        <f t="shared" si="335"/>
        <v>1</v>
      </c>
      <c r="AW273" s="44">
        <f t="shared" si="336"/>
        <v>0</v>
      </c>
      <c r="AX273" s="249" t="e">
        <f t="shared" si="309"/>
        <v>#VALUE!</v>
      </c>
      <c r="AY273" s="249" t="e">
        <f t="shared" si="337"/>
        <v>#VALUE!</v>
      </c>
      <c r="AZ273" s="243" t="e">
        <f t="shared" si="338"/>
        <v>#VALUE!</v>
      </c>
      <c r="BA273" s="253">
        <f t="shared" si="339"/>
        <v>0</v>
      </c>
      <c r="BB273" s="253">
        <f t="shared" si="340"/>
        <v>0</v>
      </c>
      <c r="BC273" s="226">
        <f t="shared" si="341"/>
        <v>0</v>
      </c>
      <c r="BD273" s="249" t="b">
        <f t="shared" si="342"/>
        <v>0</v>
      </c>
      <c r="BE273" s="249">
        <f t="shared" si="299"/>
        <v>0</v>
      </c>
      <c r="BF273" s="236">
        <f t="shared" si="300"/>
        <v>0</v>
      </c>
      <c r="BG273" s="80"/>
      <c r="BH273" s="80"/>
      <c r="BI273" s="80"/>
      <c r="BN273" s="82"/>
      <c r="BO273" s="82"/>
      <c r="BP273" s="82"/>
      <c r="BQ273" s="82"/>
      <c r="BR273" s="82"/>
      <c r="BS273" s="82"/>
      <c r="BU273" s="131"/>
      <c r="BV273" s="131"/>
    </row>
    <row r="274" spans="1:74" ht="12.75" customHeight="1">
      <c r="A274" s="56"/>
      <c r="B274" s="93"/>
      <c r="C274" s="40" t="str">
        <f t="shared" si="301"/>
        <v/>
      </c>
      <c r="D274" s="55" t="str">
        <f t="shared" si="345"/>
        <v/>
      </c>
      <c r="E274" s="102" t="str">
        <f t="shared" si="343"/>
        <v/>
      </c>
      <c r="F274" s="103" t="str">
        <f t="shared" si="310"/>
        <v/>
      </c>
      <c r="G274" s="102" t="str">
        <f t="shared" si="344"/>
        <v/>
      </c>
      <c r="H274" s="189" t="str">
        <f t="shared" si="311"/>
        <v/>
      </c>
      <c r="I274" s="190"/>
      <c r="J274" s="104"/>
      <c r="K274" s="104"/>
      <c r="L274" s="105" t="str">
        <f t="shared" si="302"/>
        <v/>
      </c>
      <c r="M274" s="104"/>
      <c r="N274" s="104"/>
      <c r="O274" s="107" t="str">
        <f t="shared" si="303"/>
        <v/>
      </c>
      <c r="P274" s="53"/>
      <c r="Q274" s="254"/>
      <c r="R274" s="238">
        <f t="shared" si="320"/>
        <v>0</v>
      </c>
      <c r="S274" s="44">
        <f t="shared" si="321"/>
        <v>0</v>
      </c>
      <c r="T274" s="44">
        <f t="shared" si="322"/>
        <v>1900</v>
      </c>
      <c r="U274" s="44">
        <f t="shared" si="323"/>
        <v>0</v>
      </c>
      <c r="V274" s="44">
        <f t="shared" si="324"/>
        <v>0</v>
      </c>
      <c r="W274" s="44">
        <f t="shared" si="304"/>
        <v>0</v>
      </c>
      <c r="X274" s="236">
        <f t="shared" si="325"/>
        <v>1</v>
      </c>
      <c r="Y274" s="236">
        <f t="shared" si="326"/>
        <v>0</v>
      </c>
      <c r="Z274" s="236">
        <f t="shared" si="327"/>
        <v>0</v>
      </c>
      <c r="AA274" s="236">
        <f t="shared" si="328"/>
        <v>0</v>
      </c>
      <c r="AB274" s="236">
        <f t="shared" si="329"/>
        <v>0</v>
      </c>
      <c r="AC274" s="251">
        <f>PMT(U274/R24*(AB274),1,-AQ273,AQ273)</f>
        <v>0</v>
      </c>
      <c r="AD274" s="251">
        <f t="shared" si="330"/>
        <v>0</v>
      </c>
      <c r="AE274" s="251">
        <f t="shared" si="331"/>
        <v>0</v>
      </c>
      <c r="AF274" s="251">
        <f t="shared" si="332"/>
        <v>0</v>
      </c>
      <c r="AG274" s="251">
        <f t="shared" si="333"/>
        <v>0</v>
      </c>
      <c r="AH274" s="252">
        <f t="shared" si="312"/>
        <v>0</v>
      </c>
      <c r="AI274" s="252">
        <f t="shared" si="313"/>
        <v>1</v>
      </c>
      <c r="AJ274" s="236">
        <f t="shared" si="314"/>
        <v>0</v>
      </c>
      <c r="AK274" s="249">
        <f t="shared" si="305"/>
        <v>0</v>
      </c>
      <c r="AL274" s="236">
        <f t="shared" si="334"/>
        <v>0</v>
      </c>
      <c r="AM274" s="249">
        <f t="shared" si="306"/>
        <v>0</v>
      </c>
      <c r="AN274" s="249">
        <f t="shared" si="315"/>
        <v>0</v>
      </c>
      <c r="AO274" s="249">
        <f t="shared" si="316"/>
        <v>0</v>
      </c>
      <c r="AP274" s="249">
        <f t="shared" si="317"/>
        <v>0</v>
      </c>
      <c r="AQ274" s="251">
        <f t="shared" si="318"/>
        <v>0</v>
      </c>
      <c r="AR274" s="243">
        <f t="shared" si="307"/>
        <v>0</v>
      </c>
      <c r="AS274" s="243">
        <f t="shared" si="298"/>
        <v>0</v>
      </c>
      <c r="AT274" s="249">
        <f t="shared" si="319"/>
        <v>0</v>
      </c>
      <c r="AU274" s="249">
        <f t="shared" si="308"/>
        <v>0</v>
      </c>
      <c r="AV274" s="44">
        <f t="shared" si="335"/>
        <v>1</v>
      </c>
      <c r="AW274" s="44">
        <f t="shared" si="336"/>
        <v>0</v>
      </c>
      <c r="AX274" s="249" t="e">
        <f t="shared" si="309"/>
        <v>#VALUE!</v>
      </c>
      <c r="AY274" s="249" t="e">
        <f t="shared" si="337"/>
        <v>#VALUE!</v>
      </c>
      <c r="AZ274" s="243" t="e">
        <f t="shared" si="338"/>
        <v>#VALUE!</v>
      </c>
      <c r="BA274" s="253">
        <f t="shared" si="339"/>
        <v>0</v>
      </c>
      <c r="BB274" s="253">
        <f t="shared" si="340"/>
        <v>0</v>
      </c>
      <c r="BC274" s="226">
        <f t="shared" si="341"/>
        <v>0</v>
      </c>
      <c r="BD274" s="249" t="b">
        <f t="shared" si="342"/>
        <v>0</v>
      </c>
      <c r="BE274" s="249">
        <f t="shared" si="299"/>
        <v>0</v>
      </c>
      <c r="BF274" s="236">
        <f t="shared" si="300"/>
        <v>0</v>
      </c>
      <c r="BG274" s="80"/>
      <c r="BH274" s="80"/>
      <c r="BI274" s="80"/>
      <c r="BN274" s="82"/>
      <c r="BO274" s="82"/>
      <c r="BP274" s="82"/>
      <c r="BQ274" s="82"/>
      <c r="BR274" s="82"/>
      <c r="BS274" s="82"/>
      <c r="BU274" s="131"/>
      <c r="BV274" s="131"/>
    </row>
    <row r="275" spans="1:74" ht="12.75" customHeight="1">
      <c r="A275" s="56"/>
      <c r="B275" s="93"/>
      <c r="C275" s="40" t="str">
        <f t="shared" si="301"/>
        <v/>
      </c>
      <c r="D275" s="55" t="str">
        <f t="shared" si="345"/>
        <v/>
      </c>
      <c r="E275" s="102" t="str">
        <f t="shared" si="343"/>
        <v/>
      </c>
      <c r="F275" s="103" t="str">
        <f t="shared" si="310"/>
        <v/>
      </c>
      <c r="G275" s="102" t="str">
        <f t="shared" si="344"/>
        <v/>
      </c>
      <c r="H275" s="189" t="str">
        <f t="shared" si="311"/>
        <v/>
      </c>
      <c r="I275" s="190"/>
      <c r="J275" s="104"/>
      <c r="K275" s="104"/>
      <c r="L275" s="105" t="str">
        <f t="shared" si="302"/>
        <v/>
      </c>
      <c r="M275" s="104"/>
      <c r="N275" s="104"/>
      <c r="O275" s="107" t="str">
        <f t="shared" si="303"/>
        <v/>
      </c>
      <c r="P275" s="53"/>
      <c r="Q275" s="254"/>
      <c r="R275" s="238">
        <f t="shared" si="320"/>
        <v>0</v>
      </c>
      <c r="S275" s="44">
        <f t="shared" si="321"/>
        <v>0</v>
      </c>
      <c r="T275" s="44">
        <f t="shared" si="322"/>
        <v>1900</v>
      </c>
      <c r="U275" s="44">
        <f t="shared" si="323"/>
        <v>0</v>
      </c>
      <c r="V275" s="44">
        <f t="shared" si="324"/>
        <v>0</v>
      </c>
      <c r="W275" s="44">
        <f t="shared" si="304"/>
        <v>0</v>
      </c>
      <c r="X275" s="236">
        <f t="shared" si="325"/>
        <v>1</v>
      </c>
      <c r="Y275" s="236">
        <f t="shared" si="326"/>
        <v>0</v>
      </c>
      <c r="Z275" s="236">
        <f t="shared" si="327"/>
        <v>0</v>
      </c>
      <c r="AA275" s="236">
        <f t="shared" si="328"/>
        <v>0</v>
      </c>
      <c r="AB275" s="236">
        <f t="shared" si="329"/>
        <v>0</v>
      </c>
      <c r="AC275" s="251">
        <f>PMT(U275/R24*(AB275),1,-AQ274,AQ274)</f>
        <v>0</v>
      </c>
      <c r="AD275" s="251">
        <f t="shared" si="330"/>
        <v>0</v>
      </c>
      <c r="AE275" s="251">
        <f t="shared" si="331"/>
        <v>0</v>
      </c>
      <c r="AF275" s="251">
        <f t="shared" si="332"/>
        <v>0</v>
      </c>
      <c r="AG275" s="251">
        <f t="shared" si="333"/>
        <v>0</v>
      </c>
      <c r="AH275" s="252">
        <f t="shared" si="312"/>
        <v>0</v>
      </c>
      <c r="AI275" s="252">
        <f t="shared" si="313"/>
        <v>1</v>
      </c>
      <c r="AJ275" s="236">
        <f t="shared" si="314"/>
        <v>0</v>
      </c>
      <c r="AK275" s="249">
        <f t="shared" si="305"/>
        <v>0</v>
      </c>
      <c r="AL275" s="236">
        <f t="shared" si="334"/>
        <v>0</v>
      </c>
      <c r="AM275" s="249">
        <f t="shared" si="306"/>
        <v>0</v>
      </c>
      <c r="AN275" s="249">
        <f t="shared" si="315"/>
        <v>0</v>
      </c>
      <c r="AO275" s="249">
        <f t="shared" si="316"/>
        <v>0</v>
      </c>
      <c r="AP275" s="249">
        <f t="shared" si="317"/>
        <v>0</v>
      </c>
      <c r="AQ275" s="251">
        <f t="shared" si="318"/>
        <v>0</v>
      </c>
      <c r="AR275" s="243">
        <f t="shared" si="307"/>
        <v>0</v>
      </c>
      <c r="AS275" s="243">
        <f t="shared" si="298"/>
        <v>0</v>
      </c>
      <c r="AT275" s="249">
        <f t="shared" si="319"/>
        <v>0</v>
      </c>
      <c r="AU275" s="249">
        <f t="shared" si="308"/>
        <v>0</v>
      </c>
      <c r="AV275" s="44">
        <f t="shared" si="335"/>
        <v>1</v>
      </c>
      <c r="AW275" s="44">
        <f t="shared" si="336"/>
        <v>0</v>
      </c>
      <c r="AX275" s="249" t="e">
        <f t="shared" si="309"/>
        <v>#VALUE!</v>
      </c>
      <c r="AY275" s="249" t="e">
        <f t="shared" si="337"/>
        <v>#VALUE!</v>
      </c>
      <c r="AZ275" s="243" t="e">
        <f t="shared" si="338"/>
        <v>#VALUE!</v>
      </c>
      <c r="BA275" s="253">
        <f t="shared" si="339"/>
        <v>0</v>
      </c>
      <c r="BB275" s="253">
        <f t="shared" si="340"/>
        <v>0</v>
      </c>
      <c r="BC275" s="226">
        <f t="shared" si="341"/>
        <v>0</v>
      </c>
      <c r="BD275" s="249" t="b">
        <f t="shared" si="342"/>
        <v>0</v>
      </c>
      <c r="BE275" s="249">
        <f t="shared" si="299"/>
        <v>0</v>
      </c>
      <c r="BF275" s="236">
        <f t="shared" si="300"/>
        <v>0</v>
      </c>
      <c r="BG275" s="80"/>
      <c r="BH275" s="80"/>
      <c r="BI275" s="80"/>
      <c r="BN275" s="82"/>
      <c r="BO275" s="82"/>
      <c r="BP275" s="82"/>
      <c r="BQ275" s="82"/>
      <c r="BR275" s="82"/>
      <c r="BS275" s="82"/>
      <c r="BU275" s="131"/>
      <c r="BV275" s="131"/>
    </row>
    <row r="276" spans="1:74" ht="12.75" customHeight="1">
      <c r="A276" s="56"/>
      <c r="B276" s="93"/>
      <c r="C276" s="40" t="str">
        <f t="shared" si="301"/>
        <v/>
      </c>
      <c r="D276" s="55" t="str">
        <f t="shared" si="345"/>
        <v/>
      </c>
      <c r="E276" s="102" t="str">
        <f t="shared" si="343"/>
        <v/>
      </c>
      <c r="F276" s="103" t="str">
        <f t="shared" si="310"/>
        <v/>
      </c>
      <c r="G276" s="102" t="str">
        <f t="shared" si="344"/>
        <v/>
      </c>
      <c r="H276" s="189" t="str">
        <f t="shared" si="311"/>
        <v/>
      </c>
      <c r="I276" s="190"/>
      <c r="J276" s="104"/>
      <c r="K276" s="104"/>
      <c r="L276" s="105" t="str">
        <f t="shared" si="302"/>
        <v/>
      </c>
      <c r="M276" s="104"/>
      <c r="N276" s="104"/>
      <c r="O276" s="107" t="str">
        <f t="shared" si="303"/>
        <v/>
      </c>
      <c r="P276" s="53"/>
      <c r="Q276" s="254"/>
      <c r="R276" s="238">
        <f t="shared" si="320"/>
        <v>0</v>
      </c>
      <c r="S276" s="44">
        <f t="shared" si="321"/>
        <v>0</v>
      </c>
      <c r="T276" s="44">
        <f t="shared" si="322"/>
        <v>1900</v>
      </c>
      <c r="U276" s="44">
        <f t="shared" si="323"/>
        <v>0</v>
      </c>
      <c r="V276" s="44">
        <f t="shared" si="324"/>
        <v>0</v>
      </c>
      <c r="W276" s="44">
        <f t="shared" si="304"/>
        <v>0</v>
      </c>
      <c r="X276" s="236">
        <f t="shared" si="325"/>
        <v>1</v>
      </c>
      <c r="Y276" s="236">
        <f t="shared" si="326"/>
        <v>0</v>
      </c>
      <c r="Z276" s="236">
        <f t="shared" si="327"/>
        <v>0</v>
      </c>
      <c r="AA276" s="236">
        <f t="shared" si="328"/>
        <v>0</v>
      </c>
      <c r="AB276" s="236">
        <f t="shared" si="329"/>
        <v>0</v>
      </c>
      <c r="AC276" s="251">
        <f>PMT(U276/R24*(AB276),1,-AQ275,AQ275)</f>
        <v>0</v>
      </c>
      <c r="AD276" s="251">
        <f t="shared" si="330"/>
        <v>0</v>
      </c>
      <c r="AE276" s="251">
        <f t="shared" si="331"/>
        <v>0</v>
      </c>
      <c r="AF276" s="251">
        <f t="shared" si="332"/>
        <v>0</v>
      </c>
      <c r="AG276" s="251">
        <f t="shared" si="333"/>
        <v>0</v>
      </c>
      <c r="AH276" s="252">
        <f t="shared" si="312"/>
        <v>0</v>
      </c>
      <c r="AI276" s="252">
        <f t="shared" si="313"/>
        <v>1</v>
      </c>
      <c r="AJ276" s="236">
        <f t="shared" si="314"/>
        <v>0</v>
      </c>
      <c r="AK276" s="249">
        <f t="shared" si="305"/>
        <v>0</v>
      </c>
      <c r="AL276" s="236">
        <f t="shared" si="334"/>
        <v>0</v>
      </c>
      <c r="AM276" s="249">
        <f t="shared" si="306"/>
        <v>0</v>
      </c>
      <c r="AN276" s="249">
        <f t="shared" si="315"/>
        <v>0</v>
      </c>
      <c r="AO276" s="249">
        <f t="shared" si="316"/>
        <v>0</v>
      </c>
      <c r="AP276" s="249">
        <f t="shared" si="317"/>
        <v>0</v>
      </c>
      <c r="AQ276" s="251">
        <f t="shared" si="318"/>
        <v>0</v>
      </c>
      <c r="AR276" s="243">
        <f t="shared" si="307"/>
        <v>0</v>
      </c>
      <c r="AS276" s="243">
        <f t="shared" si="298"/>
        <v>0</v>
      </c>
      <c r="AT276" s="249">
        <f t="shared" si="319"/>
        <v>0</v>
      </c>
      <c r="AU276" s="249">
        <f t="shared" si="308"/>
        <v>0</v>
      </c>
      <c r="AV276" s="44">
        <f t="shared" si="335"/>
        <v>1</v>
      </c>
      <c r="AW276" s="44">
        <f t="shared" si="336"/>
        <v>0</v>
      </c>
      <c r="AX276" s="249" t="e">
        <f t="shared" si="309"/>
        <v>#VALUE!</v>
      </c>
      <c r="AY276" s="249" t="e">
        <f t="shared" si="337"/>
        <v>#VALUE!</v>
      </c>
      <c r="AZ276" s="243" t="e">
        <f t="shared" si="338"/>
        <v>#VALUE!</v>
      </c>
      <c r="BA276" s="253">
        <f t="shared" si="339"/>
        <v>0</v>
      </c>
      <c r="BB276" s="253">
        <f t="shared" si="340"/>
        <v>0</v>
      </c>
      <c r="BC276" s="226">
        <f t="shared" si="341"/>
        <v>0</v>
      </c>
      <c r="BD276" s="249" t="b">
        <f t="shared" si="342"/>
        <v>0</v>
      </c>
      <c r="BE276" s="249">
        <f t="shared" si="299"/>
        <v>0</v>
      </c>
      <c r="BF276" s="236">
        <f t="shared" si="300"/>
        <v>0</v>
      </c>
      <c r="BG276" s="80"/>
      <c r="BH276" s="80"/>
      <c r="BI276" s="80"/>
      <c r="BN276" s="82"/>
      <c r="BO276" s="82"/>
      <c r="BP276" s="82"/>
      <c r="BQ276" s="82"/>
      <c r="BR276" s="82"/>
      <c r="BS276" s="82"/>
      <c r="BU276" s="131"/>
      <c r="BV276" s="131"/>
    </row>
    <row r="277" spans="1:74" ht="12.75" customHeight="1">
      <c r="A277" s="56"/>
      <c r="B277" s="93"/>
      <c r="C277" s="40" t="str">
        <f t="shared" si="301"/>
        <v/>
      </c>
      <c r="D277" s="55" t="str">
        <f t="shared" si="345"/>
        <v/>
      </c>
      <c r="E277" s="102" t="str">
        <f t="shared" si="343"/>
        <v/>
      </c>
      <c r="F277" s="103" t="str">
        <f t="shared" si="310"/>
        <v/>
      </c>
      <c r="G277" s="102" t="str">
        <f t="shared" si="344"/>
        <v/>
      </c>
      <c r="H277" s="189" t="str">
        <f t="shared" si="311"/>
        <v/>
      </c>
      <c r="I277" s="190"/>
      <c r="J277" s="104"/>
      <c r="K277" s="104"/>
      <c r="L277" s="105" t="str">
        <f t="shared" si="302"/>
        <v/>
      </c>
      <c r="M277" s="104"/>
      <c r="N277" s="104"/>
      <c r="O277" s="107" t="str">
        <f t="shared" si="303"/>
        <v/>
      </c>
      <c r="P277" s="53"/>
      <c r="Q277" s="254"/>
      <c r="R277" s="238">
        <f t="shared" si="320"/>
        <v>0</v>
      </c>
      <c r="S277" s="44">
        <f t="shared" si="321"/>
        <v>0</v>
      </c>
      <c r="T277" s="44">
        <f t="shared" si="322"/>
        <v>1900</v>
      </c>
      <c r="U277" s="44">
        <f t="shared" si="323"/>
        <v>0</v>
      </c>
      <c r="V277" s="44">
        <f t="shared" si="324"/>
        <v>0</v>
      </c>
      <c r="W277" s="44">
        <f t="shared" si="304"/>
        <v>0</v>
      </c>
      <c r="X277" s="236">
        <f t="shared" si="325"/>
        <v>1</v>
      </c>
      <c r="Y277" s="236">
        <f t="shared" si="326"/>
        <v>0</v>
      </c>
      <c r="Z277" s="236">
        <f t="shared" si="327"/>
        <v>0</v>
      </c>
      <c r="AA277" s="236">
        <f t="shared" si="328"/>
        <v>0</v>
      </c>
      <c r="AB277" s="236">
        <f t="shared" si="329"/>
        <v>0</v>
      </c>
      <c r="AC277" s="251">
        <f>PMT(U277/R24*(AB277),1,-AQ276,AQ276)</f>
        <v>0</v>
      </c>
      <c r="AD277" s="251">
        <f t="shared" si="330"/>
        <v>0</v>
      </c>
      <c r="AE277" s="251">
        <f t="shared" si="331"/>
        <v>0</v>
      </c>
      <c r="AF277" s="251">
        <f t="shared" si="332"/>
        <v>0</v>
      </c>
      <c r="AG277" s="251">
        <f t="shared" si="333"/>
        <v>0</v>
      </c>
      <c r="AH277" s="252">
        <f t="shared" si="312"/>
        <v>0</v>
      </c>
      <c r="AI277" s="252">
        <f t="shared" si="313"/>
        <v>1</v>
      </c>
      <c r="AJ277" s="236">
        <f t="shared" si="314"/>
        <v>0</v>
      </c>
      <c r="AK277" s="249">
        <f t="shared" si="305"/>
        <v>0</v>
      </c>
      <c r="AL277" s="236">
        <f t="shared" si="334"/>
        <v>0</v>
      </c>
      <c r="AM277" s="249">
        <f t="shared" si="306"/>
        <v>0</v>
      </c>
      <c r="AN277" s="249">
        <f t="shared" si="315"/>
        <v>0</v>
      </c>
      <c r="AO277" s="249">
        <f t="shared" si="316"/>
        <v>0</v>
      </c>
      <c r="AP277" s="249">
        <f t="shared" si="317"/>
        <v>0</v>
      </c>
      <c r="AQ277" s="251">
        <f t="shared" si="318"/>
        <v>0</v>
      </c>
      <c r="AR277" s="243">
        <f t="shared" si="307"/>
        <v>0</v>
      </c>
      <c r="AS277" s="243">
        <f t="shared" si="298"/>
        <v>0</v>
      </c>
      <c r="AT277" s="249">
        <f t="shared" si="319"/>
        <v>0</v>
      </c>
      <c r="AU277" s="249">
        <f t="shared" si="308"/>
        <v>0</v>
      </c>
      <c r="AV277" s="44">
        <f t="shared" si="335"/>
        <v>1</v>
      </c>
      <c r="AW277" s="44">
        <f t="shared" si="336"/>
        <v>0</v>
      </c>
      <c r="AX277" s="249" t="e">
        <f t="shared" si="309"/>
        <v>#VALUE!</v>
      </c>
      <c r="AY277" s="249" t="e">
        <f t="shared" si="337"/>
        <v>#VALUE!</v>
      </c>
      <c r="AZ277" s="243" t="e">
        <f t="shared" si="338"/>
        <v>#VALUE!</v>
      </c>
      <c r="BA277" s="253">
        <f t="shared" si="339"/>
        <v>0</v>
      </c>
      <c r="BB277" s="253">
        <f t="shared" si="340"/>
        <v>0</v>
      </c>
      <c r="BC277" s="226">
        <f t="shared" si="341"/>
        <v>0</v>
      </c>
      <c r="BD277" s="249" t="b">
        <f t="shared" si="342"/>
        <v>0</v>
      </c>
      <c r="BE277" s="249">
        <f t="shared" si="299"/>
        <v>0</v>
      </c>
      <c r="BF277" s="236">
        <f t="shared" si="300"/>
        <v>0</v>
      </c>
      <c r="BG277" s="80"/>
      <c r="BH277" s="80"/>
      <c r="BI277" s="80"/>
      <c r="BN277" s="82"/>
      <c r="BO277" s="82"/>
      <c r="BP277" s="82"/>
      <c r="BQ277" s="82"/>
      <c r="BR277" s="82"/>
      <c r="BS277" s="82"/>
      <c r="BU277" s="131"/>
      <c r="BV277" s="131"/>
    </row>
    <row r="278" spans="1:74" ht="12.75" customHeight="1">
      <c r="A278" s="56"/>
      <c r="B278" s="93"/>
      <c r="C278" s="40" t="str">
        <f t="shared" si="301"/>
        <v/>
      </c>
      <c r="D278" s="55" t="str">
        <f t="shared" si="345"/>
        <v/>
      </c>
      <c r="E278" s="102" t="str">
        <f t="shared" si="343"/>
        <v/>
      </c>
      <c r="F278" s="103" t="str">
        <f t="shared" si="310"/>
        <v/>
      </c>
      <c r="G278" s="102" t="str">
        <f t="shared" si="344"/>
        <v/>
      </c>
      <c r="H278" s="189" t="str">
        <f t="shared" si="311"/>
        <v/>
      </c>
      <c r="I278" s="190"/>
      <c r="J278" s="104"/>
      <c r="K278" s="104"/>
      <c r="L278" s="105" t="str">
        <f t="shared" si="302"/>
        <v/>
      </c>
      <c r="M278" s="104"/>
      <c r="N278" s="104"/>
      <c r="O278" s="107" t="str">
        <f t="shared" si="303"/>
        <v/>
      </c>
      <c r="P278" s="53"/>
      <c r="Q278" s="254"/>
      <c r="R278" s="238">
        <f t="shared" si="320"/>
        <v>0</v>
      </c>
      <c r="S278" s="44">
        <f t="shared" si="321"/>
        <v>0</v>
      </c>
      <c r="T278" s="44">
        <f t="shared" si="322"/>
        <v>1900</v>
      </c>
      <c r="U278" s="44">
        <f t="shared" si="323"/>
        <v>0</v>
      </c>
      <c r="V278" s="44">
        <f t="shared" si="324"/>
        <v>0</v>
      </c>
      <c r="W278" s="44">
        <f t="shared" si="304"/>
        <v>0</v>
      </c>
      <c r="X278" s="236">
        <f t="shared" si="325"/>
        <v>1</v>
      </c>
      <c r="Y278" s="236">
        <f t="shared" si="326"/>
        <v>0</v>
      </c>
      <c r="Z278" s="236">
        <f t="shared" si="327"/>
        <v>0</v>
      </c>
      <c r="AA278" s="236">
        <f t="shared" si="328"/>
        <v>0</v>
      </c>
      <c r="AB278" s="236">
        <f t="shared" si="329"/>
        <v>0</v>
      </c>
      <c r="AC278" s="251">
        <f>PMT(U278/R24*(AB278),1,-AQ277,AQ277)</f>
        <v>0</v>
      </c>
      <c r="AD278" s="251">
        <f t="shared" si="330"/>
        <v>0</v>
      </c>
      <c r="AE278" s="251">
        <f t="shared" si="331"/>
        <v>0</v>
      </c>
      <c r="AF278" s="251">
        <f t="shared" si="332"/>
        <v>0</v>
      </c>
      <c r="AG278" s="251">
        <f t="shared" si="333"/>
        <v>0</v>
      </c>
      <c r="AH278" s="252">
        <f t="shared" si="312"/>
        <v>0</v>
      </c>
      <c r="AI278" s="252">
        <f t="shared" si="313"/>
        <v>1</v>
      </c>
      <c r="AJ278" s="236">
        <f t="shared" si="314"/>
        <v>0</v>
      </c>
      <c r="AK278" s="249">
        <f t="shared" si="305"/>
        <v>0</v>
      </c>
      <c r="AL278" s="236">
        <f t="shared" si="334"/>
        <v>0</v>
      </c>
      <c r="AM278" s="249">
        <f t="shared" si="306"/>
        <v>0</v>
      </c>
      <c r="AN278" s="249">
        <f t="shared" si="315"/>
        <v>0</v>
      </c>
      <c r="AO278" s="249">
        <f t="shared" si="316"/>
        <v>0</v>
      </c>
      <c r="AP278" s="249">
        <f t="shared" si="317"/>
        <v>0</v>
      </c>
      <c r="AQ278" s="251">
        <f t="shared" si="318"/>
        <v>0</v>
      </c>
      <c r="AR278" s="243">
        <f t="shared" si="307"/>
        <v>0</v>
      </c>
      <c r="AS278" s="243">
        <f t="shared" si="298"/>
        <v>0</v>
      </c>
      <c r="AT278" s="249">
        <f t="shared" si="319"/>
        <v>0</v>
      </c>
      <c r="AU278" s="249">
        <f t="shared" si="308"/>
        <v>0</v>
      </c>
      <c r="AV278" s="44">
        <f t="shared" si="335"/>
        <v>1</v>
      </c>
      <c r="AW278" s="44">
        <f t="shared" si="336"/>
        <v>0</v>
      </c>
      <c r="AX278" s="249" t="e">
        <f t="shared" si="309"/>
        <v>#VALUE!</v>
      </c>
      <c r="AY278" s="249" t="e">
        <f t="shared" si="337"/>
        <v>#VALUE!</v>
      </c>
      <c r="AZ278" s="243" t="e">
        <f t="shared" si="338"/>
        <v>#VALUE!</v>
      </c>
      <c r="BA278" s="253">
        <f t="shared" si="339"/>
        <v>0</v>
      </c>
      <c r="BB278" s="253">
        <f t="shared" si="340"/>
        <v>0</v>
      </c>
      <c r="BC278" s="226">
        <f t="shared" si="341"/>
        <v>0</v>
      </c>
      <c r="BD278" s="249" t="b">
        <f t="shared" si="342"/>
        <v>0</v>
      </c>
      <c r="BE278" s="249">
        <f t="shared" si="299"/>
        <v>0</v>
      </c>
      <c r="BF278" s="236">
        <f t="shared" si="300"/>
        <v>0</v>
      </c>
      <c r="BG278" s="80"/>
      <c r="BH278" s="80"/>
      <c r="BI278" s="80"/>
      <c r="BN278" s="82"/>
      <c r="BO278" s="82"/>
      <c r="BP278" s="82"/>
      <c r="BQ278" s="82"/>
      <c r="BR278" s="82"/>
      <c r="BS278" s="82"/>
      <c r="BU278" s="131"/>
      <c r="BV278" s="131"/>
    </row>
    <row r="279" spans="1:74" ht="12.75" customHeight="1">
      <c r="A279" s="56"/>
      <c r="B279" s="93"/>
      <c r="C279" s="40" t="str">
        <f t="shared" si="301"/>
        <v/>
      </c>
      <c r="D279" s="55" t="str">
        <f t="shared" si="345"/>
        <v/>
      </c>
      <c r="E279" s="102" t="str">
        <f t="shared" si="343"/>
        <v/>
      </c>
      <c r="F279" s="103" t="str">
        <f t="shared" si="310"/>
        <v/>
      </c>
      <c r="G279" s="102" t="str">
        <f t="shared" si="344"/>
        <v/>
      </c>
      <c r="H279" s="189" t="str">
        <f t="shared" si="311"/>
        <v/>
      </c>
      <c r="I279" s="190"/>
      <c r="J279" s="104"/>
      <c r="K279" s="104"/>
      <c r="L279" s="105" t="str">
        <f t="shared" si="302"/>
        <v/>
      </c>
      <c r="M279" s="104"/>
      <c r="N279" s="104"/>
      <c r="O279" s="107" t="str">
        <f t="shared" si="303"/>
        <v/>
      </c>
      <c r="P279" s="53"/>
      <c r="Q279" s="254"/>
      <c r="R279" s="238">
        <f t="shared" si="320"/>
        <v>0</v>
      </c>
      <c r="S279" s="44">
        <f t="shared" si="321"/>
        <v>0</v>
      </c>
      <c r="T279" s="44">
        <f t="shared" si="322"/>
        <v>1900</v>
      </c>
      <c r="U279" s="44">
        <f t="shared" si="323"/>
        <v>0</v>
      </c>
      <c r="V279" s="44">
        <f t="shared" si="324"/>
        <v>0</v>
      </c>
      <c r="W279" s="44">
        <f t="shared" si="304"/>
        <v>0</v>
      </c>
      <c r="X279" s="236">
        <f t="shared" si="325"/>
        <v>1</v>
      </c>
      <c r="Y279" s="236">
        <f t="shared" si="326"/>
        <v>0</v>
      </c>
      <c r="Z279" s="236">
        <f t="shared" si="327"/>
        <v>0</v>
      </c>
      <c r="AA279" s="236">
        <f t="shared" si="328"/>
        <v>0</v>
      </c>
      <c r="AB279" s="236">
        <f t="shared" si="329"/>
        <v>0</v>
      </c>
      <c r="AC279" s="251">
        <f>PMT(U279/R24*(AB279),1,-AQ278,AQ278)</f>
        <v>0</v>
      </c>
      <c r="AD279" s="251">
        <f t="shared" si="330"/>
        <v>0</v>
      </c>
      <c r="AE279" s="251">
        <f t="shared" si="331"/>
        <v>0</v>
      </c>
      <c r="AF279" s="251">
        <f t="shared" si="332"/>
        <v>0</v>
      </c>
      <c r="AG279" s="251">
        <f t="shared" si="333"/>
        <v>0</v>
      </c>
      <c r="AH279" s="252">
        <f t="shared" si="312"/>
        <v>0</v>
      </c>
      <c r="AI279" s="252">
        <f t="shared" si="313"/>
        <v>1</v>
      </c>
      <c r="AJ279" s="236">
        <f t="shared" si="314"/>
        <v>0</v>
      </c>
      <c r="AK279" s="249">
        <f t="shared" si="305"/>
        <v>0</v>
      </c>
      <c r="AL279" s="236">
        <f t="shared" si="334"/>
        <v>0</v>
      </c>
      <c r="AM279" s="249">
        <f t="shared" si="306"/>
        <v>0</v>
      </c>
      <c r="AN279" s="249">
        <f t="shared" si="315"/>
        <v>0</v>
      </c>
      <c r="AO279" s="249">
        <f t="shared" si="316"/>
        <v>0</v>
      </c>
      <c r="AP279" s="249">
        <f t="shared" si="317"/>
        <v>0</v>
      </c>
      <c r="AQ279" s="251">
        <f t="shared" si="318"/>
        <v>0</v>
      </c>
      <c r="AR279" s="243">
        <f t="shared" si="307"/>
        <v>0</v>
      </c>
      <c r="AS279" s="243">
        <f t="shared" si="298"/>
        <v>0</v>
      </c>
      <c r="AT279" s="249">
        <f t="shared" si="319"/>
        <v>0</v>
      </c>
      <c r="AU279" s="249">
        <f t="shared" si="308"/>
        <v>0</v>
      </c>
      <c r="AV279" s="44">
        <f t="shared" si="335"/>
        <v>1</v>
      </c>
      <c r="AW279" s="44">
        <f t="shared" si="336"/>
        <v>0</v>
      </c>
      <c r="AX279" s="249" t="e">
        <f t="shared" si="309"/>
        <v>#VALUE!</v>
      </c>
      <c r="AY279" s="249" t="e">
        <f t="shared" si="337"/>
        <v>#VALUE!</v>
      </c>
      <c r="AZ279" s="243" t="e">
        <f t="shared" si="338"/>
        <v>#VALUE!</v>
      </c>
      <c r="BA279" s="253">
        <f t="shared" si="339"/>
        <v>0</v>
      </c>
      <c r="BB279" s="253">
        <f t="shared" si="340"/>
        <v>0</v>
      </c>
      <c r="BC279" s="226">
        <f t="shared" si="341"/>
        <v>0</v>
      </c>
      <c r="BD279" s="249" t="b">
        <f t="shared" si="342"/>
        <v>0</v>
      </c>
      <c r="BE279" s="249">
        <f t="shared" si="299"/>
        <v>0</v>
      </c>
      <c r="BF279" s="236">
        <f t="shared" si="300"/>
        <v>0</v>
      </c>
      <c r="BG279" s="80"/>
      <c r="BH279" s="80"/>
      <c r="BI279" s="80"/>
      <c r="BN279" s="82"/>
      <c r="BO279" s="82"/>
      <c r="BP279" s="82"/>
      <c r="BQ279" s="82"/>
      <c r="BR279" s="82"/>
      <c r="BS279" s="82"/>
      <c r="BU279" s="131"/>
      <c r="BV279" s="131"/>
    </row>
    <row r="280" spans="1:74" ht="12.75" customHeight="1">
      <c r="A280" s="56"/>
      <c r="B280" s="93"/>
      <c r="C280" s="40" t="str">
        <f t="shared" si="301"/>
        <v/>
      </c>
      <c r="D280" s="55" t="str">
        <f t="shared" si="345"/>
        <v/>
      </c>
      <c r="E280" s="102" t="str">
        <f t="shared" si="343"/>
        <v/>
      </c>
      <c r="F280" s="103" t="str">
        <f t="shared" si="310"/>
        <v/>
      </c>
      <c r="G280" s="102" t="str">
        <f t="shared" si="344"/>
        <v/>
      </c>
      <c r="H280" s="189" t="str">
        <f t="shared" si="311"/>
        <v/>
      </c>
      <c r="I280" s="190"/>
      <c r="J280" s="104"/>
      <c r="K280" s="104"/>
      <c r="L280" s="105" t="str">
        <f t="shared" si="302"/>
        <v/>
      </c>
      <c r="M280" s="104"/>
      <c r="N280" s="104"/>
      <c r="O280" s="107" t="str">
        <f t="shared" si="303"/>
        <v/>
      </c>
      <c r="P280" s="53"/>
      <c r="Q280" s="254"/>
      <c r="R280" s="238">
        <f t="shared" si="320"/>
        <v>0</v>
      </c>
      <c r="S280" s="44">
        <f t="shared" si="321"/>
        <v>0</v>
      </c>
      <c r="T280" s="44">
        <f t="shared" si="322"/>
        <v>1900</v>
      </c>
      <c r="U280" s="44">
        <f t="shared" si="323"/>
        <v>0</v>
      </c>
      <c r="V280" s="44">
        <f t="shared" si="324"/>
        <v>0</v>
      </c>
      <c r="W280" s="44">
        <f t="shared" si="304"/>
        <v>0</v>
      </c>
      <c r="X280" s="236">
        <f t="shared" si="325"/>
        <v>1</v>
      </c>
      <c r="Y280" s="236">
        <f t="shared" si="326"/>
        <v>0</v>
      </c>
      <c r="Z280" s="236">
        <f t="shared" si="327"/>
        <v>0</v>
      </c>
      <c r="AA280" s="236">
        <f t="shared" si="328"/>
        <v>0</v>
      </c>
      <c r="AB280" s="236">
        <f t="shared" si="329"/>
        <v>0</v>
      </c>
      <c r="AC280" s="251">
        <f>PMT(U280/R24*(AB280),1,-AQ279,AQ279)</f>
        <v>0</v>
      </c>
      <c r="AD280" s="251">
        <f t="shared" si="330"/>
        <v>0</v>
      </c>
      <c r="AE280" s="251">
        <f t="shared" si="331"/>
        <v>0</v>
      </c>
      <c r="AF280" s="251">
        <f t="shared" si="332"/>
        <v>0</v>
      </c>
      <c r="AG280" s="251">
        <f t="shared" si="333"/>
        <v>0</v>
      </c>
      <c r="AH280" s="252">
        <f t="shared" si="312"/>
        <v>0</v>
      </c>
      <c r="AI280" s="252">
        <f t="shared" si="313"/>
        <v>1</v>
      </c>
      <c r="AJ280" s="236">
        <f t="shared" si="314"/>
        <v>0</v>
      </c>
      <c r="AK280" s="249">
        <f t="shared" si="305"/>
        <v>0</v>
      </c>
      <c r="AL280" s="236">
        <f t="shared" si="334"/>
        <v>0</v>
      </c>
      <c r="AM280" s="249">
        <f t="shared" si="306"/>
        <v>0</v>
      </c>
      <c r="AN280" s="249">
        <f t="shared" si="315"/>
        <v>0</v>
      </c>
      <c r="AO280" s="249">
        <f t="shared" si="316"/>
        <v>0</v>
      </c>
      <c r="AP280" s="249">
        <f t="shared" si="317"/>
        <v>0</v>
      </c>
      <c r="AQ280" s="251">
        <f t="shared" si="318"/>
        <v>0</v>
      </c>
      <c r="AR280" s="243">
        <f t="shared" si="307"/>
        <v>0</v>
      </c>
      <c r="AS280" s="243">
        <f t="shared" si="298"/>
        <v>0</v>
      </c>
      <c r="AT280" s="249">
        <f t="shared" si="319"/>
        <v>0</v>
      </c>
      <c r="AU280" s="249">
        <f t="shared" si="308"/>
        <v>0</v>
      </c>
      <c r="AV280" s="44">
        <f t="shared" si="335"/>
        <v>1</v>
      </c>
      <c r="AW280" s="44">
        <f t="shared" si="336"/>
        <v>0</v>
      </c>
      <c r="AX280" s="249" t="e">
        <f t="shared" si="309"/>
        <v>#VALUE!</v>
      </c>
      <c r="AY280" s="249" t="e">
        <f t="shared" si="337"/>
        <v>#VALUE!</v>
      </c>
      <c r="AZ280" s="243" t="e">
        <f t="shared" si="338"/>
        <v>#VALUE!</v>
      </c>
      <c r="BA280" s="253">
        <f t="shared" si="339"/>
        <v>0</v>
      </c>
      <c r="BB280" s="253">
        <f t="shared" si="340"/>
        <v>0</v>
      </c>
      <c r="BC280" s="226">
        <f t="shared" si="341"/>
        <v>0</v>
      </c>
      <c r="BD280" s="249" t="b">
        <f t="shared" si="342"/>
        <v>0</v>
      </c>
      <c r="BE280" s="249">
        <f t="shared" si="299"/>
        <v>0</v>
      </c>
      <c r="BF280" s="236">
        <f t="shared" si="300"/>
        <v>0</v>
      </c>
      <c r="BG280" s="80"/>
      <c r="BH280" s="80"/>
      <c r="BI280" s="80"/>
      <c r="BN280" s="82"/>
      <c r="BO280" s="82"/>
      <c r="BP280" s="82"/>
      <c r="BQ280" s="82"/>
      <c r="BR280" s="82"/>
      <c r="BS280" s="82"/>
      <c r="BU280" s="131"/>
      <c r="BV280" s="131"/>
    </row>
    <row r="281" spans="1:74" ht="12.75" customHeight="1">
      <c r="A281" s="56"/>
      <c r="B281" s="93"/>
      <c r="C281" s="40" t="str">
        <f t="shared" si="301"/>
        <v/>
      </c>
      <c r="D281" s="55" t="str">
        <f t="shared" si="345"/>
        <v/>
      </c>
      <c r="E281" s="102" t="str">
        <f t="shared" si="343"/>
        <v/>
      </c>
      <c r="F281" s="103" t="str">
        <f t="shared" si="310"/>
        <v/>
      </c>
      <c r="G281" s="102" t="str">
        <f t="shared" si="344"/>
        <v/>
      </c>
      <c r="H281" s="189" t="str">
        <f t="shared" si="311"/>
        <v/>
      </c>
      <c r="I281" s="190"/>
      <c r="J281" s="104"/>
      <c r="K281" s="104"/>
      <c r="L281" s="105" t="str">
        <f t="shared" si="302"/>
        <v/>
      </c>
      <c r="M281" s="104"/>
      <c r="N281" s="104"/>
      <c r="O281" s="107" t="str">
        <f t="shared" si="303"/>
        <v/>
      </c>
      <c r="P281" s="53"/>
      <c r="Q281" s="254"/>
      <c r="R281" s="238">
        <f t="shared" si="320"/>
        <v>0</v>
      </c>
      <c r="S281" s="44">
        <f t="shared" si="321"/>
        <v>0</v>
      </c>
      <c r="T281" s="44">
        <f t="shared" si="322"/>
        <v>1900</v>
      </c>
      <c r="U281" s="44">
        <f t="shared" si="323"/>
        <v>0</v>
      </c>
      <c r="V281" s="44">
        <f t="shared" si="324"/>
        <v>0</v>
      </c>
      <c r="W281" s="44">
        <f t="shared" si="304"/>
        <v>0</v>
      </c>
      <c r="X281" s="236">
        <f t="shared" si="325"/>
        <v>1</v>
      </c>
      <c r="Y281" s="236">
        <f t="shared" si="326"/>
        <v>0</v>
      </c>
      <c r="Z281" s="236">
        <f t="shared" si="327"/>
        <v>0</v>
      </c>
      <c r="AA281" s="236">
        <f t="shared" si="328"/>
        <v>0</v>
      </c>
      <c r="AB281" s="236">
        <f t="shared" si="329"/>
        <v>0</v>
      </c>
      <c r="AC281" s="251">
        <f>PMT(U281/R24*(AB281),1,-AQ280,AQ280)</f>
        <v>0</v>
      </c>
      <c r="AD281" s="251">
        <f t="shared" si="330"/>
        <v>0</v>
      </c>
      <c r="AE281" s="251">
        <f t="shared" si="331"/>
        <v>0</v>
      </c>
      <c r="AF281" s="251">
        <f t="shared" si="332"/>
        <v>0</v>
      </c>
      <c r="AG281" s="251">
        <f t="shared" si="333"/>
        <v>0</v>
      </c>
      <c r="AH281" s="252">
        <f t="shared" si="312"/>
        <v>0</v>
      </c>
      <c r="AI281" s="252">
        <f t="shared" si="313"/>
        <v>1</v>
      </c>
      <c r="AJ281" s="236">
        <f t="shared" si="314"/>
        <v>0</v>
      </c>
      <c r="AK281" s="249">
        <f t="shared" si="305"/>
        <v>0</v>
      </c>
      <c r="AL281" s="236">
        <f t="shared" si="334"/>
        <v>0</v>
      </c>
      <c r="AM281" s="249">
        <f t="shared" si="306"/>
        <v>0</v>
      </c>
      <c r="AN281" s="249">
        <f t="shared" si="315"/>
        <v>0</v>
      </c>
      <c r="AO281" s="249">
        <f t="shared" si="316"/>
        <v>0</v>
      </c>
      <c r="AP281" s="249">
        <f t="shared" si="317"/>
        <v>0</v>
      </c>
      <c r="AQ281" s="251">
        <f t="shared" si="318"/>
        <v>0</v>
      </c>
      <c r="AR281" s="243">
        <f t="shared" si="307"/>
        <v>0</v>
      </c>
      <c r="AS281" s="243">
        <f t="shared" si="298"/>
        <v>0</v>
      </c>
      <c r="AT281" s="249">
        <f t="shared" si="319"/>
        <v>0</v>
      </c>
      <c r="AU281" s="249">
        <f t="shared" si="308"/>
        <v>0</v>
      </c>
      <c r="AV281" s="44">
        <f t="shared" si="335"/>
        <v>1</v>
      </c>
      <c r="AW281" s="44">
        <f t="shared" si="336"/>
        <v>0</v>
      </c>
      <c r="AX281" s="249" t="e">
        <f t="shared" si="309"/>
        <v>#VALUE!</v>
      </c>
      <c r="AY281" s="249" t="e">
        <f t="shared" si="337"/>
        <v>#VALUE!</v>
      </c>
      <c r="AZ281" s="243" t="e">
        <f t="shared" si="338"/>
        <v>#VALUE!</v>
      </c>
      <c r="BA281" s="253">
        <f t="shared" si="339"/>
        <v>0</v>
      </c>
      <c r="BB281" s="253">
        <f t="shared" si="340"/>
        <v>0</v>
      </c>
      <c r="BC281" s="226">
        <f t="shared" si="341"/>
        <v>0</v>
      </c>
      <c r="BD281" s="249" t="b">
        <f t="shared" si="342"/>
        <v>0</v>
      </c>
      <c r="BE281" s="249">
        <f t="shared" si="299"/>
        <v>0</v>
      </c>
      <c r="BF281" s="236">
        <f t="shared" si="300"/>
        <v>0</v>
      </c>
      <c r="BG281" s="80"/>
      <c r="BH281" s="80"/>
      <c r="BI281" s="80"/>
      <c r="BN281" s="82"/>
      <c r="BO281" s="82"/>
      <c r="BP281" s="82"/>
      <c r="BQ281" s="82"/>
      <c r="BR281" s="82"/>
      <c r="BS281" s="82"/>
      <c r="BU281" s="131"/>
      <c r="BV281" s="131"/>
    </row>
    <row r="282" spans="1:74" ht="12.75" customHeight="1">
      <c r="A282" s="56"/>
      <c r="B282" s="93"/>
      <c r="C282" s="40" t="str">
        <f t="shared" si="301"/>
        <v/>
      </c>
      <c r="D282" s="55" t="str">
        <f t="shared" si="345"/>
        <v/>
      </c>
      <c r="E282" s="102" t="str">
        <f t="shared" si="343"/>
        <v/>
      </c>
      <c r="F282" s="103" t="str">
        <f t="shared" si="310"/>
        <v/>
      </c>
      <c r="G282" s="102" t="str">
        <f t="shared" si="344"/>
        <v/>
      </c>
      <c r="H282" s="189" t="str">
        <f t="shared" si="311"/>
        <v/>
      </c>
      <c r="I282" s="190"/>
      <c r="J282" s="104"/>
      <c r="K282" s="104"/>
      <c r="L282" s="105" t="str">
        <f t="shared" si="302"/>
        <v/>
      </c>
      <c r="M282" s="104"/>
      <c r="N282" s="104"/>
      <c r="O282" s="107" t="str">
        <f t="shared" si="303"/>
        <v/>
      </c>
      <c r="P282" s="53"/>
      <c r="Q282" s="254"/>
      <c r="R282" s="238">
        <f t="shared" si="320"/>
        <v>0</v>
      </c>
      <c r="S282" s="44">
        <f t="shared" si="321"/>
        <v>0</v>
      </c>
      <c r="T282" s="44">
        <f t="shared" si="322"/>
        <v>1900</v>
      </c>
      <c r="U282" s="44">
        <f t="shared" si="323"/>
        <v>0</v>
      </c>
      <c r="V282" s="44">
        <f t="shared" si="324"/>
        <v>0</v>
      </c>
      <c r="W282" s="44">
        <f t="shared" si="304"/>
        <v>0</v>
      </c>
      <c r="X282" s="236">
        <f t="shared" si="325"/>
        <v>1</v>
      </c>
      <c r="Y282" s="236">
        <f t="shared" si="326"/>
        <v>0</v>
      </c>
      <c r="Z282" s="236">
        <f t="shared" si="327"/>
        <v>0</v>
      </c>
      <c r="AA282" s="236">
        <f t="shared" si="328"/>
        <v>0</v>
      </c>
      <c r="AB282" s="236">
        <f t="shared" si="329"/>
        <v>0</v>
      </c>
      <c r="AC282" s="251">
        <f>PMT(U282/R24*(AB282),1,-AQ281,AQ281)</f>
        <v>0</v>
      </c>
      <c r="AD282" s="251">
        <f t="shared" si="330"/>
        <v>0</v>
      </c>
      <c r="AE282" s="251">
        <f t="shared" si="331"/>
        <v>0</v>
      </c>
      <c r="AF282" s="251">
        <f t="shared" si="332"/>
        <v>0</v>
      </c>
      <c r="AG282" s="251">
        <f t="shared" si="333"/>
        <v>0</v>
      </c>
      <c r="AH282" s="252">
        <f t="shared" si="312"/>
        <v>0</v>
      </c>
      <c r="AI282" s="252">
        <f t="shared" si="313"/>
        <v>1</v>
      </c>
      <c r="AJ282" s="236">
        <f t="shared" si="314"/>
        <v>0</v>
      </c>
      <c r="AK282" s="249">
        <f t="shared" si="305"/>
        <v>0</v>
      </c>
      <c r="AL282" s="236">
        <f t="shared" si="334"/>
        <v>0</v>
      </c>
      <c r="AM282" s="249">
        <f t="shared" si="306"/>
        <v>0</v>
      </c>
      <c r="AN282" s="249">
        <f t="shared" si="315"/>
        <v>0</v>
      </c>
      <c r="AO282" s="249">
        <f t="shared" si="316"/>
        <v>0</v>
      </c>
      <c r="AP282" s="249">
        <f t="shared" si="317"/>
        <v>0</v>
      </c>
      <c r="AQ282" s="251">
        <f t="shared" si="318"/>
        <v>0</v>
      </c>
      <c r="AR282" s="243">
        <f t="shared" si="307"/>
        <v>0</v>
      </c>
      <c r="AS282" s="243">
        <f t="shared" ref="AS282:AS345" si="346">IF(BD282,AR282,0)</f>
        <v>0</v>
      </c>
      <c r="AT282" s="249">
        <f t="shared" si="319"/>
        <v>0</v>
      </c>
      <c r="AU282" s="249">
        <f t="shared" si="308"/>
        <v>0</v>
      </c>
      <c r="AV282" s="44">
        <f t="shared" si="335"/>
        <v>1</v>
      </c>
      <c r="AW282" s="44">
        <f t="shared" si="336"/>
        <v>0</v>
      </c>
      <c r="AX282" s="249" t="e">
        <f t="shared" si="309"/>
        <v>#VALUE!</v>
      </c>
      <c r="AY282" s="249" t="e">
        <f t="shared" si="337"/>
        <v>#VALUE!</v>
      </c>
      <c r="AZ282" s="243" t="e">
        <f t="shared" si="338"/>
        <v>#VALUE!</v>
      </c>
      <c r="BA282" s="253">
        <f t="shared" si="339"/>
        <v>0</v>
      </c>
      <c r="BB282" s="253">
        <f t="shared" si="340"/>
        <v>0</v>
      </c>
      <c r="BC282" s="226">
        <f t="shared" si="341"/>
        <v>0</v>
      </c>
      <c r="BD282" s="249" t="b">
        <f t="shared" si="342"/>
        <v>0</v>
      </c>
      <c r="BE282" s="249">
        <f t="shared" ref="BE282:BE345" si="347">IF(BD282,AQ282,0)</f>
        <v>0</v>
      </c>
      <c r="BF282" s="236">
        <f t="shared" ref="BF282:BF345" si="348">IF(BD282,A282,0)</f>
        <v>0</v>
      </c>
      <c r="BG282" s="80"/>
      <c r="BH282" s="80"/>
      <c r="BI282" s="80"/>
      <c r="BN282" s="82"/>
      <c r="BO282" s="82"/>
      <c r="BP282" s="82"/>
      <c r="BQ282" s="82"/>
      <c r="BR282" s="82"/>
      <c r="BS282" s="82"/>
      <c r="BU282" s="131"/>
      <c r="BV282" s="131"/>
    </row>
    <row r="283" spans="1:74" ht="12.75" customHeight="1">
      <c r="A283" s="56"/>
      <c r="B283" s="93"/>
      <c r="C283" s="40" t="str">
        <f t="shared" ref="C283:C346" si="349">IF(R283=0,"",Y283)</f>
        <v/>
      </c>
      <c r="D283" s="55" t="str">
        <f t="shared" si="345"/>
        <v/>
      </c>
      <c r="E283" s="102" t="str">
        <f t="shared" si="343"/>
        <v/>
      </c>
      <c r="F283" s="103" t="str">
        <f t="shared" si="310"/>
        <v/>
      </c>
      <c r="G283" s="102" t="str">
        <f t="shared" si="344"/>
        <v/>
      </c>
      <c r="H283" s="189" t="str">
        <f t="shared" si="311"/>
        <v/>
      </c>
      <c r="I283" s="190"/>
      <c r="J283" s="104"/>
      <c r="K283" s="104"/>
      <c r="L283" s="105" t="str">
        <f t="shared" ref="L283:L346" si="350">IF(AR283*R283=0,"",AR283)</f>
        <v/>
      </c>
      <c r="M283" s="104"/>
      <c r="N283" s="104"/>
      <c r="O283" s="107" t="str">
        <f t="shared" ref="O283:O346" si="351">IF(AT283*R283=0,"",AT283)</f>
        <v/>
      </c>
      <c r="P283" s="53"/>
      <c r="Q283" s="254"/>
      <c r="R283" s="238">
        <f t="shared" si="320"/>
        <v>0</v>
      </c>
      <c r="S283" s="44">
        <f t="shared" si="321"/>
        <v>0</v>
      </c>
      <c r="T283" s="44">
        <f t="shared" si="322"/>
        <v>1900</v>
      </c>
      <c r="U283" s="44">
        <f t="shared" si="323"/>
        <v>0</v>
      </c>
      <c r="V283" s="44">
        <f t="shared" si="324"/>
        <v>0</v>
      </c>
      <c r="W283" s="44">
        <f t="shared" ref="W283:W346" si="352">IF(B283&lt;&gt;0,V283,0)</f>
        <v>0</v>
      </c>
      <c r="X283" s="236">
        <f t="shared" si="325"/>
        <v>1</v>
      </c>
      <c r="Y283" s="236">
        <f t="shared" si="326"/>
        <v>0</v>
      </c>
      <c r="Z283" s="236">
        <f t="shared" si="327"/>
        <v>0</v>
      </c>
      <c r="AA283" s="236">
        <f t="shared" si="328"/>
        <v>0</v>
      </c>
      <c r="AB283" s="236">
        <f t="shared" si="329"/>
        <v>0</v>
      </c>
      <c r="AC283" s="251">
        <f>PMT(U283/R24*(AB283),1,-AQ282,AQ282)</f>
        <v>0</v>
      </c>
      <c r="AD283" s="251">
        <f t="shared" si="330"/>
        <v>0</v>
      </c>
      <c r="AE283" s="251">
        <f t="shared" si="331"/>
        <v>0</v>
      </c>
      <c r="AF283" s="251">
        <f t="shared" si="332"/>
        <v>0</v>
      </c>
      <c r="AG283" s="251">
        <f t="shared" si="333"/>
        <v>0</v>
      </c>
      <c r="AH283" s="252">
        <f t="shared" si="312"/>
        <v>0</v>
      </c>
      <c r="AI283" s="252">
        <f t="shared" si="313"/>
        <v>1</v>
      </c>
      <c r="AJ283" s="236">
        <f t="shared" si="314"/>
        <v>0</v>
      </c>
      <c r="AK283" s="249">
        <f t="shared" ref="AK283:AK346" si="353">SUM((B283-J283)*-AJ283)</f>
        <v>0</v>
      </c>
      <c r="AL283" s="236">
        <f t="shared" si="334"/>
        <v>0</v>
      </c>
      <c r="AM283" s="249">
        <f t="shared" ref="AM283:AM346" si="354">SUM((B283-J283-N283)*-AL283)</f>
        <v>0</v>
      </c>
      <c r="AN283" s="249">
        <f t="shared" si="315"/>
        <v>0</v>
      </c>
      <c r="AO283" s="249">
        <f t="shared" si="316"/>
        <v>0</v>
      </c>
      <c r="AP283" s="249">
        <f t="shared" si="317"/>
        <v>0</v>
      </c>
      <c r="AQ283" s="251">
        <f t="shared" si="318"/>
        <v>0</v>
      </c>
      <c r="AR283" s="243">
        <f t="shared" ref="AR283:AR346" si="355">IF(A283="",0,AR282+J283-K283)</f>
        <v>0</v>
      </c>
      <c r="AS283" s="243">
        <f t="shared" si="346"/>
        <v>0</v>
      </c>
      <c r="AT283" s="249">
        <f t="shared" si="319"/>
        <v>0</v>
      </c>
      <c r="AU283" s="249">
        <f t="shared" ref="AU283:AU346" si="356">IF(BD283,AT283,0)</f>
        <v>0</v>
      </c>
      <c r="AV283" s="44">
        <f t="shared" si="335"/>
        <v>1</v>
      </c>
      <c r="AW283" s="44">
        <f t="shared" si="336"/>
        <v>0</v>
      </c>
      <c r="AX283" s="249" t="e">
        <f t="shared" ref="AX283:AX346" si="357">SUM((AX282+AF283)*AV283)+(AF283*AW283)</f>
        <v>#VALUE!</v>
      </c>
      <c r="AY283" s="249" t="e">
        <f t="shared" si="337"/>
        <v>#VALUE!</v>
      </c>
      <c r="AZ283" s="243" t="e">
        <f t="shared" si="338"/>
        <v>#VALUE!</v>
      </c>
      <c r="BA283" s="253">
        <f t="shared" si="339"/>
        <v>0</v>
      </c>
      <c r="BB283" s="253">
        <f t="shared" si="340"/>
        <v>0</v>
      </c>
      <c r="BC283" s="226">
        <f t="shared" si="341"/>
        <v>0</v>
      </c>
      <c r="BD283" s="249" t="b">
        <f t="shared" si="342"/>
        <v>0</v>
      </c>
      <c r="BE283" s="249">
        <f t="shared" si="347"/>
        <v>0</v>
      </c>
      <c r="BF283" s="236">
        <f t="shared" si="348"/>
        <v>0</v>
      </c>
      <c r="BG283" s="80"/>
      <c r="BH283" s="80"/>
      <c r="BI283" s="80"/>
      <c r="BN283" s="82"/>
      <c r="BO283" s="82"/>
      <c r="BP283" s="82"/>
      <c r="BQ283" s="82"/>
      <c r="BR283" s="82"/>
      <c r="BS283" s="82"/>
      <c r="BU283" s="131"/>
      <c r="BV283" s="131"/>
    </row>
    <row r="284" spans="1:74" ht="12.75" customHeight="1">
      <c r="A284" s="56"/>
      <c r="B284" s="93"/>
      <c r="C284" s="40" t="str">
        <f t="shared" si="349"/>
        <v/>
      </c>
      <c r="D284" s="55" t="str">
        <f t="shared" si="345"/>
        <v/>
      </c>
      <c r="E284" s="102" t="str">
        <f t="shared" si="343"/>
        <v/>
      </c>
      <c r="F284" s="103" t="str">
        <f t="shared" ref="F284:F347" si="358">IF(BA284+BB284=0,"",(BA284+BB284))</f>
        <v/>
      </c>
      <c r="G284" s="102" t="str">
        <f t="shared" si="344"/>
        <v/>
      </c>
      <c r="H284" s="189" t="str">
        <f t="shared" ref="H284:H347" si="359">IF((W284*R284)+(AH284*R284)=0,"",AQ284)</f>
        <v/>
      </c>
      <c r="I284" s="190"/>
      <c r="J284" s="104"/>
      <c r="K284" s="104"/>
      <c r="L284" s="105" t="str">
        <f t="shared" si="350"/>
        <v/>
      </c>
      <c r="M284" s="104"/>
      <c r="N284" s="104"/>
      <c r="O284" s="107" t="str">
        <f t="shared" si="351"/>
        <v/>
      </c>
      <c r="P284" s="53"/>
      <c r="Q284" s="254"/>
      <c r="R284" s="238">
        <f t="shared" si="320"/>
        <v>0</v>
      </c>
      <c r="S284" s="44">
        <f t="shared" si="321"/>
        <v>0</v>
      </c>
      <c r="T284" s="44">
        <f t="shared" si="322"/>
        <v>1900</v>
      </c>
      <c r="U284" s="44">
        <f t="shared" si="323"/>
        <v>0</v>
      </c>
      <c r="V284" s="44">
        <f t="shared" si="324"/>
        <v>0</v>
      </c>
      <c r="W284" s="44">
        <f t="shared" si="352"/>
        <v>0</v>
      </c>
      <c r="X284" s="236">
        <f t="shared" si="325"/>
        <v>1</v>
      </c>
      <c r="Y284" s="236">
        <f t="shared" si="326"/>
        <v>0</v>
      </c>
      <c r="Z284" s="236">
        <f t="shared" si="327"/>
        <v>0</v>
      </c>
      <c r="AA284" s="236">
        <f t="shared" si="328"/>
        <v>0</v>
      </c>
      <c r="AB284" s="236">
        <f t="shared" si="329"/>
        <v>0</v>
      </c>
      <c r="AC284" s="251">
        <f>PMT(U284/R24*(AB284),1,-AQ283,AQ283)</f>
        <v>0</v>
      </c>
      <c r="AD284" s="251">
        <f t="shared" si="330"/>
        <v>0</v>
      </c>
      <c r="AE284" s="251">
        <f t="shared" si="331"/>
        <v>0</v>
      </c>
      <c r="AF284" s="251">
        <f t="shared" si="332"/>
        <v>0</v>
      </c>
      <c r="AG284" s="251">
        <f t="shared" si="333"/>
        <v>0</v>
      </c>
      <c r="AH284" s="252">
        <f t="shared" si="312"/>
        <v>0</v>
      </c>
      <c r="AI284" s="252">
        <f t="shared" si="313"/>
        <v>1</v>
      </c>
      <c r="AJ284" s="236">
        <f t="shared" si="314"/>
        <v>0</v>
      </c>
      <c r="AK284" s="249">
        <f t="shared" si="353"/>
        <v>0</v>
      </c>
      <c r="AL284" s="236">
        <f t="shared" si="334"/>
        <v>0</v>
      </c>
      <c r="AM284" s="249">
        <f t="shared" si="354"/>
        <v>0</v>
      </c>
      <c r="AN284" s="249">
        <f t="shared" si="315"/>
        <v>0</v>
      </c>
      <c r="AO284" s="249">
        <f t="shared" si="316"/>
        <v>0</v>
      </c>
      <c r="AP284" s="249">
        <f t="shared" si="317"/>
        <v>0</v>
      </c>
      <c r="AQ284" s="251">
        <f t="shared" si="318"/>
        <v>0</v>
      </c>
      <c r="AR284" s="243">
        <f t="shared" si="355"/>
        <v>0</v>
      </c>
      <c r="AS284" s="243">
        <f t="shared" si="346"/>
        <v>0</v>
      </c>
      <c r="AT284" s="249">
        <f t="shared" si="319"/>
        <v>0</v>
      </c>
      <c r="AU284" s="249">
        <f t="shared" si="356"/>
        <v>0</v>
      </c>
      <c r="AV284" s="44">
        <f t="shared" si="335"/>
        <v>1</v>
      </c>
      <c r="AW284" s="44">
        <f t="shared" si="336"/>
        <v>0</v>
      </c>
      <c r="AX284" s="249" t="e">
        <f t="shared" si="357"/>
        <v>#VALUE!</v>
      </c>
      <c r="AY284" s="249" t="e">
        <f t="shared" si="337"/>
        <v>#VALUE!</v>
      </c>
      <c r="AZ284" s="243" t="e">
        <f t="shared" si="338"/>
        <v>#VALUE!</v>
      </c>
      <c r="BA284" s="253">
        <f t="shared" si="339"/>
        <v>0</v>
      </c>
      <c r="BB284" s="253">
        <f t="shared" si="340"/>
        <v>0</v>
      </c>
      <c r="BC284" s="226">
        <f t="shared" si="341"/>
        <v>0</v>
      </c>
      <c r="BD284" s="249" t="b">
        <f t="shared" si="342"/>
        <v>0</v>
      </c>
      <c r="BE284" s="249">
        <f t="shared" si="347"/>
        <v>0</v>
      </c>
      <c r="BF284" s="236">
        <f t="shared" si="348"/>
        <v>0</v>
      </c>
      <c r="BG284" s="80"/>
      <c r="BH284" s="80"/>
      <c r="BI284" s="80"/>
      <c r="BN284" s="82"/>
      <c r="BO284" s="82"/>
      <c r="BP284" s="82"/>
      <c r="BQ284" s="82"/>
      <c r="BR284" s="82"/>
      <c r="BS284" s="82"/>
      <c r="BU284" s="131"/>
      <c r="BV284" s="131"/>
    </row>
    <row r="285" spans="1:74" ht="12.75" customHeight="1">
      <c r="A285" s="56"/>
      <c r="B285" s="93"/>
      <c r="C285" s="40" t="str">
        <f t="shared" si="349"/>
        <v/>
      </c>
      <c r="D285" s="55" t="str">
        <f t="shared" si="345"/>
        <v/>
      </c>
      <c r="E285" s="102" t="str">
        <f t="shared" si="343"/>
        <v/>
      </c>
      <c r="F285" s="103" t="str">
        <f t="shared" si="358"/>
        <v/>
      </c>
      <c r="G285" s="102" t="str">
        <f t="shared" si="344"/>
        <v/>
      </c>
      <c r="H285" s="189" t="str">
        <f t="shared" si="359"/>
        <v/>
      </c>
      <c r="I285" s="190"/>
      <c r="J285" s="104"/>
      <c r="K285" s="104"/>
      <c r="L285" s="105" t="str">
        <f t="shared" si="350"/>
        <v/>
      </c>
      <c r="M285" s="104"/>
      <c r="N285" s="104"/>
      <c r="O285" s="107" t="str">
        <f t="shared" si="351"/>
        <v/>
      </c>
      <c r="P285" s="53"/>
      <c r="Q285" s="254"/>
      <c r="R285" s="238">
        <f t="shared" si="320"/>
        <v>0</v>
      </c>
      <c r="S285" s="44">
        <f t="shared" si="321"/>
        <v>0</v>
      </c>
      <c r="T285" s="44">
        <f t="shared" si="322"/>
        <v>1900</v>
      </c>
      <c r="U285" s="44">
        <f t="shared" si="323"/>
        <v>0</v>
      </c>
      <c r="V285" s="44">
        <f t="shared" si="324"/>
        <v>0</v>
      </c>
      <c r="W285" s="44">
        <f t="shared" si="352"/>
        <v>0</v>
      </c>
      <c r="X285" s="236">
        <f t="shared" si="325"/>
        <v>1</v>
      </c>
      <c r="Y285" s="236">
        <f t="shared" si="326"/>
        <v>0</v>
      </c>
      <c r="Z285" s="236">
        <f t="shared" si="327"/>
        <v>0</v>
      </c>
      <c r="AA285" s="236">
        <f t="shared" si="328"/>
        <v>0</v>
      </c>
      <c r="AB285" s="236">
        <f t="shared" si="329"/>
        <v>0</v>
      </c>
      <c r="AC285" s="251">
        <f>PMT(U285/R24*(AB285),1,-AQ284,AQ284)</f>
        <v>0</v>
      </c>
      <c r="AD285" s="251">
        <f t="shared" si="330"/>
        <v>0</v>
      </c>
      <c r="AE285" s="251">
        <f t="shared" si="331"/>
        <v>0</v>
      </c>
      <c r="AF285" s="251">
        <f t="shared" si="332"/>
        <v>0</v>
      </c>
      <c r="AG285" s="251">
        <f t="shared" si="333"/>
        <v>0</v>
      </c>
      <c r="AH285" s="252">
        <f t="shared" si="312"/>
        <v>0</v>
      </c>
      <c r="AI285" s="252">
        <f t="shared" si="313"/>
        <v>1</v>
      </c>
      <c r="AJ285" s="236">
        <f t="shared" si="314"/>
        <v>0</v>
      </c>
      <c r="AK285" s="249">
        <f t="shared" si="353"/>
        <v>0</v>
      </c>
      <c r="AL285" s="236">
        <f t="shared" si="334"/>
        <v>0</v>
      </c>
      <c r="AM285" s="249">
        <f t="shared" si="354"/>
        <v>0</v>
      </c>
      <c r="AN285" s="249">
        <f t="shared" si="315"/>
        <v>0</v>
      </c>
      <c r="AO285" s="249">
        <f t="shared" si="316"/>
        <v>0</v>
      </c>
      <c r="AP285" s="249">
        <f t="shared" si="317"/>
        <v>0</v>
      </c>
      <c r="AQ285" s="251">
        <f t="shared" si="318"/>
        <v>0</v>
      </c>
      <c r="AR285" s="243">
        <f t="shared" si="355"/>
        <v>0</v>
      </c>
      <c r="AS285" s="243">
        <f t="shared" si="346"/>
        <v>0</v>
      </c>
      <c r="AT285" s="249">
        <f t="shared" si="319"/>
        <v>0</v>
      </c>
      <c r="AU285" s="249">
        <f t="shared" si="356"/>
        <v>0</v>
      </c>
      <c r="AV285" s="44">
        <f t="shared" si="335"/>
        <v>1</v>
      </c>
      <c r="AW285" s="44">
        <f t="shared" si="336"/>
        <v>0</v>
      </c>
      <c r="AX285" s="249" t="e">
        <f t="shared" si="357"/>
        <v>#VALUE!</v>
      </c>
      <c r="AY285" s="249" t="e">
        <f t="shared" si="337"/>
        <v>#VALUE!</v>
      </c>
      <c r="AZ285" s="243" t="e">
        <f t="shared" si="338"/>
        <v>#VALUE!</v>
      </c>
      <c r="BA285" s="253">
        <f t="shared" si="339"/>
        <v>0</v>
      </c>
      <c r="BB285" s="253">
        <f t="shared" si="340"/>
        <v>0</v>
      </c>
      <c r="BC285" s="226">
        <f t="shared" si="341"/>
        <v>0</v>
      </c>
      <c r="BD285" s="249" t="b">
        <f t="shared" si="342"/>
        <v>0</v>
      </c>
      <c r="BE285" s="249">
        <f t="shared" si="347"/>
        <v>0</v>
      </c>
      <c r="BF285" s="236">
        <f t="shared" si="348"/>
        <v>0</v>
      </c>
      <c r="BG285" s="80"/>
      <c r="BH285" s="80"/>
      <c r="BI285" s="80"/>
      <c r="BN285" s="82"/>
      <c r="BO285" s="82"/>
      <c r="BP285" s="82"/>
      <c r="BQ285" s="82"/>
      <c r="BR285" s="82"/>
      <c r="BS285" s="82"/>
      <c r="BU285" s="131"/>
      <c r="BV285" s="131"/>
    </row>
    <row r="286" spans="1:74" ht="12.75" customHeight="1">
      <c r="A286" s="56"/>
      <c r="B286" s="93"/>
      <c r="C286" s="40" t="str">
        <f t="shared" si="349"/>
        <v/>
      </c>
      <c r="D286" s="55" t="str">
        <f t="shared" si="345"/>
        <v/>
      </c>
      <c r="E286" s="102" t="str">
        <f t="shared" si="343"/>
        <v/>
      </c>
      <c r="F286" s="103" t="str">
        <f t="shared" si="358"/>
        <v/>
      </c>
      <c r="G286" s="102" t="str">
        <f t="shared" si="344"/>
        <v/>
      </c>
      <c r="H286" s="189" t="str">
        <f t="shared" si="359"/>
        <v/>
      </c>
      <c r="I286" s="190"/>
      <c r="J286" s="104"/>
      <c r="K286" s="104"/>
      <c r="L286" s="105" t="str">
        <f t="shared" si="350"/>
        <v/>
      </c>
      <c r="M286" s="104"/>
      <c r="N286" s="104"/>
      <c r="O286" s="107" t="str">
        <f t="shared" si="351"/>
        <v/>
      </c>
      <c r="P286" s="53"/>
      <c r="Q286" s="254"/>
      <c r="R286" s="238">
        <f t="shared" si="320"/>
        <v>0</v>
      </c>
      <c r="S286" s="44">
        <f t="shared" si="321"/>
        <v>0</v>
      </c>
      <c r="T286" s="44">
        <f t="shared" si="322"/>
        <v>1900</v>
      </c>
      <c r="U286" s="44">
        <f t="shared" si="323"/>
        <v>0</v>
      </c>
      <c r="V286" s="44">
        <f t="shared" si="324"/>
        <v>0</v>
      </c>
      <c r="W286" s="44">
        <f t="shared" si="352"/>
        <v>0</v>
      </c>
      <c r="X286" s="236">
        <f t="shared" si="325"/>
        <v>1</v>
      </c>
      <c r="Y286" s="236">
        <f t="shared" si="326"/>
        <v>0</v>
      </c>
      <c r="Z286" s="236">
        <f t="shared" si="327"/>
        <v>0</v>
      </c>
      <c r="AA286" s="236">
        <f t="shared" si="328"/>
        <v>0</v>
      </c>
      <c r="AB286" s="236">
        <f t="shared" si="329"/>
        <v>0</v>
      </c>
      <c r="AC286" s="251">
        <f>PMT(U286/R24*(AB286),1,-AQ285,AQ285)</f>
        <v>0</v>
      </c>
      <c r="AD286" s="251">
        <f t="shared" si="330"/>
        <v>0</v>
      </c>
      <c r="AE286" s="251">
        <f t="shared" si="331"/>
        <v>0</v>
      </c>
      <c r="AF286" s="251">
        <f t="shared" si="332"/>
        <v>0</v>
      </c>
      <c r="AG286" s="251">
        <f t="shared" si="333"/>
        <v>0</v>
      </c>
      <c r="AH286" s="252">
        <f t="shared" si="312"/>
        <v>0</v>
      </c>
      <c r="AI286" s="252">
        <f t="shared" si="313"/>
        <v>1</v>
      </c>
      <c r="AJ286" s="236">
        <f t="shared" si="314"/>
        <v>0</v>
      </c>
      <c r="AK286" s="249">
        <f t="shared" si="353"/>
        <v>0</v>
      </c>
      <c r="AL286" s="236">
        <f t="shared" si="334"/>
        <v>0</v>
      </c>
      <c r="AM286" s="249">
        <f t="shared" si="354"/>
        <v>0</v>
      </c>
      <c r="AN286" s="249">
        <f t="shared" si="315"/>
        <v>0</v>
      </c>
      <c r="AO286" s="249">
        <f t="shared" si="316"/>
        <v>0</v>
      </c>
      <c r="AP286" s="249">
        <f t="shared" si="317"/>
        <v>0</v>
      </c>
      <c r="AQ286" s="251">
        <f t="shared" si="318"/>
        <v>0</v>
      </c>
      <c r="AR286" s="243">
        <f t="shared" si="355"/>
        <v>0</v>
      </c>
      <c r="AS286" s="243">
        <f t="shared" si="346"/>
        <v>0</v>
      </c>
      <c r="AT286" s="249">
        <f t="shared" si="319"/>
        <v>0</v>
      </c>
      <c r="AU286" s="249">
        <f t="shared" si="356"/>
        <v>0</v>
      </c>
      <c r="AV286" s="44">
        <f t="shared" si="335"/>
        <v>1</v>
      </c>
      <c r="AW286" s="44">
        <f t="shared" si="336"/>
        <v>0</v>
      </c>
      <c r="AX286" s="249" t="e">
        <f t="shared" si="357"/>
        <v>#VALUE!</v>
      </c>
      <c r="AY286" s="249" t="e">
        <f t="shared" si="337"/>
        <v>#VALUE!</v>
      </c>
      <c r="AZ286" s="243" t="e">
        <f t="shared" si="338"/>
        <v>#VALUE!</v>
      </c>
      <c r="BA286" s="253">
        <f t="shared" si="339"/>
        <v>0</v>
      </c>
      <c r="BB286" s="253">
        <f t="shared" si="340"/>
        <v>0</v>
      </c>
      <c r="BC286" s="226">
        <f t="shared" si="341"/>
        <v>0</v>
      </c>
      <c r="BD286" s="249" t="b">
        <f t="shared" si="342"/>
        <v>0</v>
      </c>
      <c r="BE286" s="249">
        <f t="shared" si="347"/>
        <v>0</v>
      </c>
      <c r="BF286" s="236">
        <f t="shared" si="348"/>
        <v>0</v>
      </c>
      <c r="BG286" s="80"/>
      <c r="BH286" s="80"/>
      <c r="BI286" s="80"/>
      <c r="BN286" s="82"/>
      <c r="BO286" s="82"/>
      <c r="BP286" s="82"/>
      <c r="BQ286" s="82"/>
      <c r="BR286" s="82"/>
      <c r="BS286" s="82"/>
      <c r="BU286" s="131"/>
      <c r="BV286" s="131"/>
    </row>
    <row r="287" spans="1:74" ht="12.75" customHeight="1">
      <c r="A287" s="56"/>
      <c r="B287" s="93"/>
      <c r="C287" s="40" t="str">
        <f t="shared" si="349"/>
        <v/>
      </c>
      <c r="D287" s="55" t="str">
        <f t="shared" si="345"/>
        <v/>
      </c>
      <c r="E287" s="102" t="str">
        <f t="shared" si="343"/>
        <v/>
      </c>
      <c r="F287" s="103" t="str">
        <f t="shared" si="358"/>
        <v/>
      </c>
      <c r="G287" s="102" t="str">
        <f t="shared" si="344"/>
        <v/>
      </c>
      <c r="H287" s="189" t="str">
        <f t="shared" si="359"/>
        <v/>
      </c>
      <c r="I287" s="190"/>
      <c r="J287" s="104"/>
      <c r="K287" s="104"/>
      <c r="L287" s="105" t="str">
        <f t="shared" si="350"/>
        <v/>
      </c>
      <c r="M287" s="104"/>
      <c r="N287" s="104"/>
      <c r="O287" s="107" t="str">
        <f t="shared" si="351"/>
        <v/>
      </c>
      <c r="P287" s="53"/>
      <c r="Q287" s="254"/>
      <c r="R287" s="238">
        <f t="shared" si="320"/>
        <v>0</v>
      </c>
      <c r="S287" s="44">
        <f t="shared" si="321"/>
        <v>0</v>
      </c>
      <c r="T287" s="44">
        <f t="shared" si="322"/>
        <v>1900</v>
      </c>
      <c r="U287" s="44">
        <f t="shared" si="323"/>
        <v>0</v>
      </c>
      <c r="V287" s="44">
        <f t="shared" si="324"/>
        <v>0</v>
      </c>
      <c r="W287" s="44">
        <f t="shared" si="352"/>
        <v>0</v>
      </c>
      <c r="X287" s="236">
        <f t="shared" si="325"/>
        <v>1</v>
      </c>
      <c r="Y287" s="236">
        <f t="shared" si="326"/>
        <v>0</v>
      </c>
      <c r="Z287" s="236">
        <f t="shared" si="327"/>
        <v>0</v>
      </c>
      <c r="AA287" s="236">
        <f t="shared" si="328"/>
        <v>0</v>
      </c>
      <c r="AB287" s="236">
        <f t="shared" si="329"/>
        <v>0</v>
      </c>
      <c r="AC287" s="251">
        <f>PMT(U287/R24*(AB287),1,-AQ286,AQ286)</f>
        <v>0</v>
      </c>
      <c r="AD287" s="251">
        <f t="shared" si="330"/>
        <v>0</v>
      </c>
      <c r="AE287" s="251">
        <f t="shared" si="331"/>
        <v>0</v>
      </c>
      <c r="AF287" s="251">
        <f t="shared" si="332"/>
        <v>0</v>
      </c>
      <c r="AG287" s="251">
        <f t="shared" si="333"/>
        <v>0</v>
      </c>
      <c r="AH287" s="252">
        <f t="shared" si="312"/>
        <v>0</v>
      </c>
      <c r="AI287" s="252">
        <f t="shared" si="313"/>
        <v>1</v>
      </c>
      <c r="AJ287" s="236">
        <f t="shared" si="314"/>
        <v>0</v>
      </c>
      <c r="AK287" s="249">
        <f t="shared" si="353"/>
        <v>0</v>
      </c>
      <c r="AL287" s="236">
        <f t="shared" si="334"/>
        <v>0</v>
      </c>
      <c r="AM287" s="249">
        <f t="shared" si="354"/>
        <v>0</v>
      </c>
      <c r="AN287" s="249">
        <f t="shared" si="315"/>
        <v>0</v>
      </c>
      <c r="AO287" s="249">
        <f t="shared" si="316"/>
        <v>0</v>
      </c>
      <c r="AP287" s="249">
        <f t="shared" si="317"/>
        <v>0</v>
      </c>
      <c r="AQ287" s="251">
        <f t="shared" si="318"/>
        <v>0</v>
      </c>
      <c r="AR287" s="243">
        <f t="shared" si="355"/>
        <v>0</v>
      </c>
      <c r="AS287" s="243">
        <f t="shared" si="346"/>
        <v>0</v>
      </c>
      <c r="AT287" s="249">
        <f t="shared" si="319"/>
        <v>0</v>
      </c>
      <c r="AU287" s="249">
        <f t="shared" si="356"/>
        <v>0</v>
      </c>
      <c r="AV287" s="44">
        <f t="shared" si="335"/>
        <v>1</v>
      </c>
      <c r="AW287" s="44">
        <f t="shared" si="336"/>
        <v>0</v>
      </c>
      <c r="AX287" s="249" t="e">
        <f t="shared" si="357"/>
        <v>#VALUE!</v>
      </c>
      <c r="AY287" s="249" t="e">
        <f t="shared" si="337"/>
        <v>#VALUE!</v>
      </c>
      <c r="AZ287" s="243" t="e">
        <f t="shared" si="338"/>
        <v>#VALUE!</v>
      </c>
      <c r="BA287" s="253">
        <f t="shared" si="339"/>
        <v>0</v>
      </c>
      <c r="BB287" s="253">
        <f t="shared" si="340"/>
        <v>0</v>
      </c>
      <c r="BC287" s="226">
        <f t="shared" si="341"/>
        <v>0</v>
      </c>
      <c r="BD287" s="249" t="b">
        <f t="shared" si="342"/>
        <v>0</v>
      </c>
      <c r="BE287" s="249">
        <f t="shared" si="347"/>
        <v>0</v>
      </c>
      <c r="BF287" s="236">
        <f t="shared" si="348"/>
        <v>0</v>
      </c>
      <c r="BG287" s="80"/>
      <c r="BH287" s="80"/>
      <c r="BI287" s="80"/>
      <c r="BN287" s="82"/>
      <c r="BO287" s="82"/>
      <c r="BP287" s="82"/>
      <c r="BQ287" s="82"/>
      <c r="BR287" s="82"/>
      <c r="BS287" s="82"/>
      <c r="BU287" s="131"/>
      <c r="BV287" s="131"/>
    </row>
    <row r="288" spans="1:74" ht="12.75" customHeight="1">
      <c r="A288" s="56"/>
      <c r="B288" s="93"/>
      <c r="C288" s="40" t="str">
        <f t="shared" si="349"/>
        <v/>
      </c>
      <c r="D288" s="55" t="str">
        <f t="shared" si="345"/>
        <v/>
      </c>
      <c r="E288" s="102" t="str">
        <f t="shared" si="343"/>
        <v/>
      </c>
      <c r="F288" s="103" t="str">
        <f t="shared" si="358"/>
        <v/>
      </c>
      <c r="G288" s="102" t="str">
        <f t="shared" si="344"/>
        <v/>
      </c>
      <c r="H288" s="189" t="str">
        <f t="shared" si="359"/>
        <v/>
      </c>
      <c r="I288" s="190"/>
      <c r="J288" s="104"/>
      <c r="K288" s="104"/>
      <c r="L288" s="105" t="str">
        <f t="shared" si="350"/>
        <v/>
      </c>
      <c r="M288" s="104"/>
      <c r="N288" s="104"/>
      <c r="O288" s="107" t="str">
        <f t="shared" si="351"/>
        <v/>
      </c>
      <c r="P288" s="53"/>
      <c r="Q288" s="254"/>
      <c r="R288" s="238">
        <f t="shared" si="320"/>
        <v>0</v>
      </c>
      <c r="S288" s="44">
        <f t="shared" si="321"/>
        <v>0</v>
      </c>
      <c r="T288" s="44">
        <f t="shared" si="322"/>
        <v>1900</v>
      </c>
      <c r="U288" s="44">
        <f t="shared" si="323"/>
        <v>0</v>
      </c>
      <c r="V288" s="44">
        <f t="shared" si="324"/>
        <v>0</v>
      </c>
      <c r="W288" s="44">
        <f t="shared" si="352"/>
        <v>0</v>
      </c>
      <c r="X288" s="236">
        <f t="shared" si="325"/>
        <v>1</v>
      </c>
      <c r="Y288" s="236">
        <f t="shared" si="326"/>
        <v>0</v>
      </c>
      <c r="Z288" s="236">
        <f t="shared" si="327"/>
        <v>0</v>
      </c>
      <c r="AA288" s="236">
        <f t="shared" si="328"/>
        <v>0</v>
      </c>
      <c r="AB288" s="236">
        <f t="shared" si="329"/>
        <v>0</v>
      </c>
      <c r="AC288" s="251">
        <f>PMT(U288/R24*(AB288),1,-AQ287,AQ287)</f>
        <v>0</v>
      </c>
      <c r="AD288" s="251">
        <f t="shared" si="330"/>
        <v>0</v>
      </c>
      <c r="AE288" s="251">
        <f t="shared" si="331"/>
        <v>0</v>
      </c>
      <c r="AF288" s="251">
        <f t="shared" si="332"/>
        <v>0</v>
      </c>
      <c r="AG288" s="251">
        <f t="shared" si="333"/>
        <v>0</v>
      </c>
      <c r="AH288" s="252">
        <f t="shared" si="312"/>
        <v>0</v>
      </c>
      <c r="AI288" s="252">
        <f t="shared" si="313"/>
        <v>1</v>
      </c>
      <c r="AJ288" s="236">
        <f t="shared" si="314"/>
        <v>0</v>
      </c>
      <c r="AK288" s="249">
        <f t="shared" si="353"/>
        <v>0</v>
      </c>
      <c r="AL288" s="236">
        <f t="shared" si="334"/>
        <v>0</v>
      </c>
      <c r="AM288" s="249">
        <f t="shared" si="354"/>
        <v>0</v>
      </c>
      <c r="AN288" s="249">
        <f t="shared" si="315"/>
        <v>0</v>
      </c>
      <c r="AO288" s="249">
        <f t="shared" si="316"/>
        <v>0</v>
      </c>
      <c r="AP288" s="249">
        <f t="shared" si="317"/>
        <v>0</v>
      </c>
      <c r="AQ288" s="251">
        <f t="shared" si="318"/>
        <v>0</v>
      </c>
      <c r="AR288" s="243">
        <f t="shared" si="355"/>
        <v>0</v>
      </c>
      <c r="AS288" s="243">
        <f t="shared" si="346"/>
        <v>0</v>
      </c>
      <c r="AT288" s="249">
        <f t="shared" si="319"/>
        <v>0</v>
      </c>
      <c r="AU288" s="249">
        <f t="shared" si="356"/>
        <v>0</v>
      </c>
      <c r="AV288" s="44">
        <f t="shared" si="335"/>
        <v>1</v>
      </c>
      <c r="AW288" s="44">
        <f t="shared" si="336"/>
        <v>0</v>
      </c>
      <c r="AX288" s="249" t="e">
        <f t="shared" si="357"/>
        <v>#VALUE!</v>
      </c>
      <c r="AY288" s="249" t="e">
        <f t="shared" si="337"/>
        <v>#VALUE!</v>
      </c>
      <c r="AZ288" s="243" t="e">
        <f t="shared" si="338"/>
        <v>#VALUE!</v>
      </c>
      <c r="BA288" s="253">
        <f t="shared" si="339"/>
        <v>0</v>
      </c>
      <c r="BB288" s="253">
        <f t="shared" si="340"/>
        <v>0</v>
      </c>
      <c r="BC288" s="226">
        <f t="shared" si="341"/>
        <v>0</v>
      </c>
      <c r="BD288" s="249" t="b">
        <f t="shared" si="342"/>
        <v>0</v>
      </c>
      <c r="BE288" s="249">
        <f t="shared" si="347"/>
        <v>0</v>
      </c>
      <c r="BF288" s="236">
        <f t="shared" si="348"/>
        <v>0</v>
      </c>
      <c r="BG288" s="80"/>
      <c r="BH288" s="80"/>
      <c r="BI288" s="80"/>
      <c r="BN288" s="82"/>
      <c r="BO288" s="82"/>
      <c r="BP288" s="82"/>
      <c r="BQ288" s="82"/>
      <c r="BR288" s="82"/>
      <c r="BS288" s="82"/>
      <c r="BU288" s="131"/>
      <c r="BV288" s="131"/>
    </row>
    <row r="289" spans="1:74" ht="12.75" customHeight="1">
      <c r="A289" s="56"/>
      <c r="B289" s="93"/>
      <c r="C289" s="40" t="str">
        <f t="shared" si="349"/>
        <v/>
      </c>
      <c r="D289" s="55" t="str">
        <f t="shared" si="345"/>
        <v/>
      </c>
      <c r="E289" s="102" t="str">
        <f t="shared" si="343"/>
        <v/>
      </c>
      <c r="F289" s="103" t="str">
        <f t="shared" si="358"/>
        <v/>
      </c>
      <c r="G289" s="102" t="str">
        <f t="shared" si="344"/>
        <v/>
      </c>
      <c r="H289" s="189" t="str">
        <f t="shared" si="359"/>
        <v/>
      </c>
      <c r="I289" s="190"/>
      <c r="J289" s="104"/>
      <c r="K289" s="104"/>
      <c r="L289" s="105" t="str">
        <f t="shared" si="350"/>
        <v/>
      </c>
      <c r="M289" s="104"/>
      <c r="N289" s="104"/>
      <c r="O289" s="107" t="str">
        <f t="shared" si="351"/>
        <v/>
      </c>
      <c r="P289" s="53"/>
      <c r="Q289" s="254"/>
      <c r="R289" s="238">
        <f t="shared" si="320"/>
        <v>0</v>
      </c>
      <c r="S289" s="44">
        <f t="shared" si="321"/>
        <v>0</v>
      </c>
      <c r="T289" s="44">
        <f t="shared" si="322"/>
        <v>1900</v>
      </c>
      <c r="U289" s="44">
        <f t="shared" si="323"/>
        <v>0</v>
      </c>
      <c r="V289" s="44">
        <f t="shared" si="324"/>
        <v>0</v>
      </c>
      <c r="W289" s="44">
        <f t="shared" si="352"/>
        <v>0</v>
      </c>
      <c r="X289" s="236">
        <f t="shared" si="325"/>
        <v>1</v>
      </c>
      <c r="Y289" s="236">
        <f t="shared" si="326"/>
        <v>0</v>
      </c>
      <c r="Z289" s="236">
        <f t="shared" si="327"/>
        <v>0</v>
      </c>
      <c r="AA289" s="236">
        <f t="shared" si="328"/>
        <v>0</v>
      </c>
      <c r="AB289" s="236">
        <f t="shared" si="329"/>
        <v>0</v>
      </c>
      <c r="AC289" s="251">
        <f>PMT(U289/R24*(AB289),1,-AQ288,AQ288)</f>
        <v>0</v>
      </c>
      <c r="AD289" s="251">
        <f t="shared" si="330"/>
        <v>0</v>
      </c>
      <c r="AE289" s="251">
        <f t="shared" si="331"/>
        <v>0</v>
      </c>
      <c r="AF289" s="251">
        <f t="shared" si="332"/>
        <v>0</v>
      </c>
      <c r="AG289" s="251">
        <f t="shared" si="333"/>
        <v>0</v>
      </c>
      <c r="AH289" s="252">
        <f t="shared" si="312"/>
        <v>0</v>
      </c>
      <c r="AI289" s="252">
        <f t="shared" si="313"/>
        <v>1</v>
      </c>
      <c r="AJ289" s="236">
        <f t="shared" si="314"/>
        <v>0</v>
      </c>
      <c r="AK289" s="249">
        <f t="shared" si="353"/>
        <v>0</v>
      </c>
      <c r="AL289" s="236">
        <f t="shared" si="334"/>
        <v>0</v>
      </c>
      <c r="AM289" s="249">
        <f t="shared" si="354"/>
        <v>0</v>
      </c>
      <c r="AN289" s="249">
        <f t="shared" si="315"/>
        <v>0</v>
      </c>
      <c r="AO289" s="249">
        <f t="shared" si="316"/>
        <v>0</v>
      </c>
      <c r="AP289" s="249">
        <f t="shared" si="317"/>
        <v>0</v>
      </c>
      <c r="AQ289" s="251">
        <f t="shared" si="318"/>
        <v>0</v>
      </c>
      <c r="AR289" s="243">
        <f t="shared" si="355"/>
        <v>0</v>
      </c>
      <c r="AS289" s="243">
        <f t="shared" si="346"/>
        <v>0</v>
      </c>
      <c r="AT289" s="249">
        <f t="shared" si="319"/>
        <v>0</v>
      </c>
      <c r="AU289" s="249">
        <f t="shared" si="356"/>
        <v>0</v>
      </c>
      <c r="AV289" s="44">
        <f t="shared" si="335"/>
        <v>1</v>
      </c>
      <c r="AW289" s="44">
        <f t="shared" si="336"/>
        <v>0</v>
      </c>
      <c r="AX289" s="249" t="e">
        <f t="shared" si="357"/>
        <v>#VALUE!</v>
      </c>
      <c r="AY289" s="249" t="e">
        <f t="shared" si="337"/>
        <v>#VALUE!</v>
      </c>
      <c r="AZ289" s="243" t="e">
        <f t="shared" si="338"/>
        <v>#VALUE!</v>
      </c>
      <c r="BA289" s="253">
        <f t="shared" si="339"/>
        <v>0</v>
      </c>
      <c r="BB289" s="253">
        <f t="shared" si="340"/>
        <v>0</v>
      </c>
      <c r="BC289" s="226">
        <f t="shared" si="341"/>
        <v>0</v>
      </c>
      <c r="BD289" s="249" t="b">
        <f t="shared" si="342"/>
        <v>0</v>
      </c>
      <c r="BE289" s="249">
        <f t="shared" si="347"/>
        <v>0</v>
      </c>
      <c r="BF289" s="236">
        <f t="shared" si="348"/>
        <v>0</v>
      </c>
      <c r="BG289" s="80"/>
      <c r="BH289" s="80"/>
      <c r="BI289" s="80"/>
      <c r="BN289" s="82"/>
      <c r="BO289" s="82"/>
      <c r="BP289" s="82"/>
      <c r="BQ289" s="82"/>
      <c r="BR289" s="82"/>
      <c r="BS289" s="82"/>
      <c r="BU289" s="131"/>
      <c r="BV289" s="131"/>
    </row>
    <row r="290" spans="1:74" ht="12.75" customHeight="1">
      <c r="A290" s="56"/>
      <c r="B290" s="93"/>
      <c r="C290" s="40" t="str">
        <f t="shared" si="349"/>
        <v/>
      </c>
      <c r="D290" s="55" t="str">
        <f t="shared" si="345"/>
        <v/>
      </c>
      <c r="E290" s="102" t="str">
        <f t="shared" si="343"/>
        <v/>
      </c>
      <c r="F290" s="103" t="str">
        <f t="shared" si="358"/>
        <v/>
      </c>
      <c r="G290" s="102" t="str">
        <f t="shared" si="344"/>
        <v/>
      </c>
      <c r="H290" s="189" t="str">
        <f t="shared" si="359"/>
        <v/>
      </c>
      <c r="I290" s="190"/>
      <c r="J290" s="104"/>
      <c r="K290" s="104"/>
      <c r="L290" s="105" t="str">
        <f t="shared" si="350"/>
        <v/>
      </c>
      <c r="M290" s="104"/>
      <c r="N290" s="104"/>
      <c r="O290" s="107" t="str">
        <f t="shared" si="351"/>
        <v/>
      </c>
      <c r="P290" s="53"/>
      <c r="Q290" s="254"/>
      <c r="R290" s="238">
        <f t="shared" si="320"/>
        <v>0</v>
      </c>
      <c r="S290" s="44">
        <f t="shared" si="321"/>
        <v>0</v>
      </c>
      <c r="T290" s="44">
        <f t="shared" si="322"/>
        <v>1900</v>
      </c>
      <c r="U290" s="44">
        <f t="shared" si="323"/>
        <v>0</v>
      </c>
      <c r="V290" s="44">
        <f t="shared" si="324"/>
        <v>0</v>
      </c>
      <c r="W290" s="44">
        <f t="shared" si="352"/>
        <v>0</v>
      </c>
      <c r="X290" s="236">
        <f t="shared" si="325"/>
        <v>1</v>
      </c>
      <c r="Y290" s="236">
        <f t="shared" si="326"/>
        <v>0</v>
      </c>
      <c r="Z290" s="236">
        <f t="shared" si="327"/>
        <v>0</v>
      </c>
      <c r="AA290" s="236">
        <f t="shared" si="328"/>
        <v>0</v>
      </c>
      <c r="AB290" s="236">
        <f t="shared" si="329"/>
        <v>0</v>
      </c>
      <c r="AC290" s="251">
        <f>PMT(U290/R24*(AB290),1,-AQ289,AQ289)</f>
        <v>0</v>
      </c>
      <c r="AD290" s="251">
        <f t="shared" si="330"/>
        <v>0</v>
      </c>
      <c r="AE290" s="251">
        <f t="shared" si="331"/>
        <v>0</v>
      </c>
      <c r="AF290" s="251">
        <f t="shared" si="332"/>
        <v>0</v>
      </c>
      <c r="AG290" s="251">
        <f t="shared" si="333"/>
        <v>0</v>
      </c>
      <c r="AH290" s="252">
        <f t="shared" ref="AH290:AH353" si="360">IF(B290&lt;0,1,0)</f>
        <v>0</v>
      </c>
      <c r="AI290" s="252">
        <f t="shared" ref="AI290:AI353" si="361">IF(B290&lt;0,0,1)</f>
        <v>1</v>
      </c>
      <c r="AJ290" s="236">
        <f t="shared" ref="AJ290:AJ353" si="362">IF(AI290*(B290-J290)&lt;0,1,0)</f>
        <v>0</v>
      </c>
      <c r="AK290" s="249">
        <f t="shared" si="353"/>
        <v>0</v>
      </c>
      <c r="AL290" s="236">
        <f t="shared" si="334"/>
        <v>0</v>
      </c>
      <c r="AM290" s="249">
        <f t="shared" si="354"/>
        <v>0</v>
      </c>
      <c r="AN290" s="249">
        <f t="shared" ref="AN290:AN353" si="363">IF(B290&lt;0,B290,0)</f>
        <v>0</v>
      </c>
      <c r="AO290" s="249">
        <f t="shared" ref="AO290:AO353" si="364">SUM((B290-AF290-J290-N290)*W290+AN290)</f>
        <v>0</v>
      </c>
      <c r="AP290" s="249">
        <f t="shared" ref="AP290:AP353" si="365">IF(AO290*AI290&gt;=0,AO290,0)</f>
        <v>0</v>
      </c>
      <c r="AQ290" s="251">
        <f t="shared" ref="AQ290:AQ353" si="366">SUM(AQ289-(AP290*W290)-(AP290*AH290))</f>
        <v>0</v>
      </c>
      <c r="AR290" s="243">
        <f t="shared" si="355"/>
        <v>0</v>
      </c>
      <c r="AS290" s="243">
        <f t="shared" si="346"/>
        <v>0</v>
      </c>
      <c r="AT290" s="249">
        <f t="shared" si="319"/>
        <v>0</v>
      </c>
      <c r="AU290" s="249">
        <f t="shared" si="356"/>
        <v>0</v>
      </c>
      <c r="AV290" s="44">
        <f t="shared" si="335"/>
        <v>1</v>
      </c>
      <c r="AW290" s="44">
        <f t="shared" si="336"/>
        <v>0</v>
      </c>
      <c r="AX290" s="249" t="e">
        <f t="shared" si="357"/>
        <v>#VALUE!</v>
      </c>
      <c r="AY290" s="249" t="e">
        <f t="shared" si="337"/>
        <v>#VALUE!</v>
      </c>
      <c r="AZ290" s="243" t="e">
        <f t="shared" si="338"/>
        <v>#VALUE!</v>
      </c>
      <c r="BA290" s="253">
        <f t="shared" si="339"/>
        <v>0</v>
      </c>
      <c r="BB290" s="253">
        <f t="shared" si="340"/>
        <v>0</v>
      </c>
      <c r="BC290" s="226">
        <f t="shared" si="341"/>
        <v>0</v>
      </c>
      <c r="BD290" s="249" t="b">
        <f t="shared" si="342"/>
        <v>0</v>
      </c>
      <c r="BE290" s="249">
        <f t="shared" si="347"/>
        <v>0</v>
      </c>
      <c r="BF290" s="236">
        <f t="shared" si="348"/>
        <v>0</v>
      </c>
      <c r="BG290" s="80"/>
      <c r="BH290" s="80"/>
      <c r="BI290" s="80"/>
      <c r="BN290" s="82"/>
      <c r="BO290" s="82"/>
      <c r="BP290" s="82"/>
      <c r="BQ290" s="82"/>
      <c r="BR290" s="82"/>
      <c r="BS290" s="82"/>
      <c r="BU290" s="131"/>
      <c r="BV290" s="131"/>
    </row>
    <row r="291" spans="1:74" ht="12.75" customHeight="1">
      <c r="A291" s="56"/>
      <c r="B291" s="93"/>
      <c r="C291" s="40" t="str">
        <f t="shared" si="349"/>
        <v/>
      </c>
      <c r="D291" s="55" t="str">
        <f t="shared" si="345"/>
        <v/>
      </c>
      <c r="E291" s="102" t="str">
        <f t="shared" si="343"/>
        <v/>
      </c>
      <c r="F291" s="103" t="str">
        <f t="shared" si="358"/>
        <v/>
      </c>
      <c r="G291" s="102" t="str">
        <f t="shared" si="344"/>
        <v/>
      </c>
      <c r="H291" s="189" t="str">
        <f t="shared" si="359"/>
        <v/>
      </c>
      <c r="I291" s="190"/>
      <c r="J291" s="104"/>
      <c r="K291" s="104"/>
      <c r="L291" s="105" t="str">
        <f t="shared" si="350"/>
        <v/>
      </c>
      <c r="M291" s="104"/>
      <c r="N291" s="104"/>
      <c r="O291" s="107" t="str">
        <f t="shared" si="351"/>
        <v/>
      </c>
      <c r="P291" s="53"/>
      <c r="Q291" s="254"/>
      <c r="R291" s="238">
        <f t="shared" si="320"/>
        <v>0</v>
      </c>
      <c r="S291" s="44">
        <f t="shared" si="321"/>
        <v>0</v>
      </c>
      <c r="T291" s="44">
        <f t="shared" si="322"/>
        <v>1900</v>
      </c>
      <c r="U291" s="44">
        <f t="shared" si="323"/>
        <v>0</v>
      </c>
      <c r="V291" s="44">
        <f t="shared" si="324"/>
        <v>0</v>
      </c>
      <c r="W291" s="44">
        <f t="shared" si="352"/>
        <v>0</v>
      </c>
      <c r="X291" s="236">
        <f t="shared" si="325"/>
        <v>1</v>
      </c>
      <c r="Y291" s="236">
        <f t="shared" si="326"/>
        <v>0</v>
      </c>
      <c r="Z291" s="236">
        <f t="shared" si="327"/>
        <v>0</v>
      </c>
      <c r="AA291" s="236">
        <f t="shared" si="328"/>
        <v>0</v>
      </c>
      <c r="AB291" s="236">
        <f t="shared" si="329"/>
        <v>0</v>
      </c>
      <c r="AC291" s="251">
        <f>PMT(U291/R24*(AB291),1,-AQ290,AQ290)</f>
        <v>0</v>
      </c>
      <c r="AD291" s="251">
        <f t="shared" si="330"/>
        <v>0</v>
      </c>
      <c r="AE291" s="251">
        <f t="shared" si="331"/>
        <v>0</v>
      </c>
      <c r="AF291" s="251">
        <f t="shared" si="332"/>
        <v>0</v>
      </c>
      <c r="AG291" s="251">
        <f t="shared" si="333"/>
        <v>0</v>
      </c>
      <c r="AH291" s="252">
        <f t="shared" si="360"/>
        <v>0</v>
      </c>
      <c r="AI291" s="252">
        <f t="shared" si="361"/>
        <v>1</v>
      </c>
      <c r="AJ291" s="236">
        <f t="shared" si="362"/>
        <v>0</v>
      </c>
      <c r="AK291" s="249">
        <f t="shared" si="353"/>
        <v>0</v>
      </c>
      <c r="AL291" s="236">
        <f t="shared" si="334"/>
        <v>0</v>
      </c>
      <c r="AM291" s="249">
        <f t="shared" si="354"/>
        <v>0</v>
      </c>
      <c r="AN291" s="249">
        <f t="shared" si="363"/>
        <v>0</v>
      </c>
      <c r="AO291" s="249">
        <f t="shared" si="364"/>
        <v>0</v>
      </c>
      <c r="AP291" s="249">
        <f t="shared" si="365"/>
        <v>0</v>
      </c>
      <c r="AQ291" s="251">
        <f t="shared" si="366"/>
        <v>0</v>
      </c>
      <c r="AR291" s="243">
        <f t="shared" si="355"/>
        <v>0</v>
      </c>
      <c r="AS291" s="243">
        <f t="shared" si="346"/>
        <v>0</v>
      </c>
      <c r="AT291" s="249">
        <f t="shared" si="319"/>
        <v>0</v>
      </c>
      <c r="AU291" s="249">
        <f t="shared" si="356"/>
        <v>0</v>
      </c>
      <c r="AV291" s="44">
        <f t="shared" si="335"/>
        <v>1</v>
      </c>
      <c r="AW291" s="44">
        <f t="shared" si="336"/>
        <v>0</v>
      </c>
      <c r="AX291" s="249" t="e">
        <f t="shared" si="357"/>
        <v>#VALUE!</v>
      </c>
      <c r="AY291" s="249" t="e">
        <f t="shared" si="337"/>
        <v>#VALUE!</v>
      </c>
      <c r="AZ291" s="243" t="e">
        <f t="shared" si="338"/>
        <v>#VALUE!</v>
      </c>
      <c r="BA291" s="253">
        <f t="shared" si="339"/>
        <v>0</v>
      </c>
      <c r="BB291" s="253">
        <f t="shared" si="340"/>
        <v>0</v>
      </c>
      <c r="BC291" s="226">
        <f t="shared" si="341"/>
        <v>0</v>
      </c>
      <c r="BD291" s="249" t="b">
        <f t="shared" si="342"/>
        <v>0</v>
      </c>
      <c r="BE291" s="249">
        <f t="shared" si="347"/>
        <v>0</v>
      </c>
      <c r="BF291" s="236">
        <f t="shared" si="348"/>
        <v>0</v>
      </c>
      <c r="BG291" s="80"/>
      <c r="BH291" s="80"/>
      <c r="BI291" s="80"/>
      <c r="BN291" s="82"/>
      <c r="BO291" s="82"/>
      <c r="BP291" s="82"/>
      <c r="BQ291" s="82"/>
      <c r="BR291" s="82"/>
      <c r="BS291" s="82"/>
      <c r="BU291" s="131"/>
      <c r="BV291" s="131"/>
    </row>
    <row r="292" spans="1:74" ht="12.75" customHeight="1">
      <c r="A292" s="56"/>
      <c r="B292" s="93"/>
      <c r="C292" s="40" t="str">
        <f t="shared" si="349"/>
        <v/>
      </c>
      <c r="D292" s="55" t="str">
        <f t="shared" si="345"/>
        <v/>
      </c>
      <c r="E292" s="102" t="str">
        <f t="shared" si="343"/>
        <v/>
      </c>
      <c r="F292" s="103" t="str">
        <f t="shared" si="358"/>
        <v/>
      </c>
      <c r="G292" s="102" t="str">
        <f t="shared" si="344"/>
        <v/>
      </c>
      <c r="H292" s="189" t="str">
        <f t="shared" si="359"/>
        <v/>
      </c>
      <c r="I292" s="190"/>
      <c r="J292" s="104"/>
      <c r="K292" s="104"/>
      <c r="L292" s="105" t="str">
        <f t="shared" si="350"/>
        <v/>
      </c>
      <c r="M292" s="104"/>
      <c r="N292" s="104"/>
      <c r="O292" s="107" t="str">
        <f t="shared" si="351"/>
        <v/>
      </c>
      <c r="P292" s="53"/>
      <c r="Q292" s="254"/>
      <c r="R292" s="238">
        <f t="shared" si="320"/>
        <v>0</v>
      </c>
      <c r="S292" s="44">
        <f t="shared" si="321"/>
        <v>0</v>
      </c>
      <c r="T292" s="44">
        <f t="shared" si="322"/>
        <v>1900</v>
      </c>
      <c r="U292" s="44">
        <f t="shared" si="323"/>
        <v>0</v>
      </c>
      <c r="V292" s="44">
        <f t="shared" si="324"/>
        <v>0</v>
      </c>
      <c r="W292" s="44">
        <f t="shared" si="352"/>
        <v>0</v>
      </c>
      <c r="X292" s="236">
        <f t="shared" si="325"/>
        <v>1</v>
      </c>
      <c r="Y292" s="236">
        <f t="shared" si="326"/>
        <v>0</v>
      </c>
      <c r="Z292" s="236">
        <f t="shared" si="327"/>
        <v>0</v>
      </c>
      <c r="AA292" s="236">
        <f t="shared" si="328"/>
        <v>0</v>
      </c>
      <c r="AB292" s="236">
        <f t="shared" si="329"/>
        <v>0</v>
      </c>
      <c r="AC292" s="251">
        <f>PMT(U292/R24*(AB292),1,-AQ291,AQ291)</f>
        <v>0</v>
      </c>
      <c r="AD292" s="251">
        <f t="shared" si="330"/>
        <v>0</v>
      </c>
      <c r="AE292" s="251">
        <f t="shared" si="331"/>
        <v>0</v>
      </c>
      <c r="AF292" s="251">
        <f t="shared" si="332"/>
        <v>0</v>
      </c>
      <c r="AG292" s="251">
        <f t="shared" si="333"/>
        <v>0</v>
      </c>
      <c r="AH292" s="252">
        <f t="shared" si="360"/>
        <v>0</v>
      </c>
      <c r="AI292" s="252">
        <f t="shared" si="361"/>
        <v>1</v>
      </c>
      <c r="AJ292" s="236">
        <f t="shared" si="362"/>
        <v>0</v>
      </c>
      <c r="AK292" s="249">
        <f t="shared" si="353"/>
        <v>0</v>
      </c>
      <c r="AL292" s="236">
        <f t="shared" si="334"/>
        <v>0</v>
      </c>
      <c r="AM292" s="249">
        <f t="shared" si="354"/>
        <v>0</v>
      </c>
      <c r="AN292" s="249">
        <f t="shared" si="363"/>
        <v>0</v>
      </c>
      <c r="AO292" s="249">
        <f t="shared" si="364"/>
        <v>0</v>
      </c>
      <c r="AP292" s="249">
        <f t="shared" si="365"/>
        <v>0</v>
      </c>
      <c r="AQ292" s="251">
        <f t="shared" si="366"/>
        <v>0</v>
      </c>
      <c r="AR292" s="243">
        <f t="shared" si="355"/>
        <v>0</v>
      </c>
      <c r="AS292" s="243">
        <f t="shared" si="346"/>
        <v>0</v>
      </c>
      <c r="AT292" s="249">
        <f t="shared" si="319"/>
        <v>0</v>
      </c>
      <c r="AU292" s="249">
        <f t="shared" si="356"/>
        <v>0</v>
      </c>
      <c r="AV292" s="44">
        <f t="shared" si="335"/>
        <v>1</v>
      </c>
      <c r="AW292" s="44">
        <f t="shared" si="336"/>
        <v>0</v>
      </c>
      <c r="AX292" s="249" t="e">
        <f t="shared" si="357"/>
        <v>#VALUE!</v>
      </c>
      <c r="AY292" s="249" t="e">
        <f t="shared" si="337"/>
        <v>#VALUE!</v>
      </c>
      <c r="AZ292" s="243" t="e">
        <f t="shared" si="338"/>
        <v>#VALUE!</v>
      </c>
      <c r="BA292" s="253">
        <f t="shared" si="339"/>
        <v>0</v>
      </c>
      <c r="BB292" s="253">
        <f t="shared" si="340"/>
        <v>0</v>
      </c>
      <c r="BC292" s="226">
        <f t="shared" si="341"/>
        <v>0</v>
      </c>
      <c r="BD292" s="249" t="b">
        <f t="shared" si="342"/>
        <v>0</v>
      </c>
      <c r="BE292" s="249">
        <f t="shared" si="347"/>
        <v>0</v>
      </c>
      <c r="BF292" s="236">
        <f t="shared" si="348"/>
        <v>0</v>
      </c>
      <c r="BG292" s="80"/>
      <c r="BH292" s="80"/>
      <c r="BI292" s="80"/>
      <c r="BN292" s="82"/>
      <c r="BO292" s="82"/>
      <c r="BP292" s="82"/>
      <c r="BQ292" s="82"/>
      <c r="BR292" s="82"/>
      <c r="BS292" s="82"/>
      <c r="BU292" s="131"/>
      <c r="BV292" s="131"/>
    </row>
    <row r="293" spans="1:74" ht="12.75" customHeight="1">
      <c r="A293" s="56"/>
      <c r="B293" s="93"/>
      <c r="C293" s="40" t="str">
        <f t="shared" si="349"/>
        <v/>
      </c>
      <c r="D293" s="55" t="str">
        <f t="shared" si="345"/>
        <v/>
      </c>
      <c r="E293" s="102" t="str">
        <f t="shared" si="343"/>
        <v/>
      </c>
      <c r="F293" s="103" t="str">
        <f t="shared" si="358"/>
        <v/>
      </c>
      <c r="G293" s="102" t="str">
        <f t="shared" si="344"/>
        <v/>
      </c>
      <c r="H293" s="189" t="str">
        <f t="shared" si="359"/>
        <v/>
      </c>
      <c r="I293" s="190"/>
      <c r="J293" s="104"/>
      <c r="K293" s="104"/>
      <c r="L293" s="105" t="str">
        <f t="shared" si="350"/>
        <v/>
      </c>
      <c r="M293" s="104"/>
      <c r="N293" s="104"/>
      <c r="O293" s="107" t="str">
        <f t="shared" si="351"/>
        <v/>
      </c>
      <c r="P293" s="53"/>
      <c r="Q293" s="254"/>
      <c r="R293" s="238">
        <f t="shared" si="320"/>
        <v>0</v>
      </c>
      <c r="S293" s="44">
        <f t="shared" si="321"/>
        <v>0</v>
      </c>
      <c r="T293" s="44">
        <f t="shared" si="322"/>
        <v>1900</v>
      </c>
      <c r="U293" s="44">
        <f t="shared" si="323"/>
        <v>0</v>
      </c>
      <c r="V293" s="44">
        <f t="shared" si="324"/>
        <v>0</v>
      </c>
      <c r="W293" s="44">
        <f t="shared" si="352"/>
        <v>0</v>
      </c>
      <c r="X293" s="236">
        <f t="shared" si="325"/>
        <v>1</v>
      </c>
      <c r="Y293" s="236">
        <f t="shared" si="326"/>
        <v>0</v>
      </c>
      <c r="Z293" s="236">
        <f t="shared" si="327"/>
        <v>0</v>
      </c>
      <c r="AA293" s="236">
        <f t="shared" si="328"/>
        <v>0</v>
      </c>
      <c r="AB293" s="236">
        <f t="shared" si="329"/>
        <v>0</v>
      </c>
      <c r="AC293" s="251">
        <f>PMT(U293/R24*(AB293),1,-AQ292,AQ292)</f>
        <v>0</v>
      </c>
      <c r="AD293" s="251">
        <f t="shared" si="330"/>
        <v>0</v>
      </c>
      <c r="AE293" s="251">
        <f t="shared" si="331"/>
        <v>0</v>
      </c>
      <c r="AF293" s="251">
        <f t="shared" si="332"/>
        <v>0</v>
      </c>
      <c r="AG293" s="251">
        <f t="shared" si="333"/>
        <v>0</v>
      </c>
      <c r="AH293" s="252">
        <f t="shared" si="360"/>
        <v>0</v>
      </c>
      <c r="AI293" s="252">
        <f t="shared" si="361"/>
        <v>1</v>
      </c>
      <c r="AJ293" s="236">
        <f t="shared" si="362"/>
        <v>0</v>
      </c>
      <c r="AK293" s="249">
        <f t="shared" si="353"/>
        <v>0</v>
      </c>
      <c r="AL293" s="236">
        <f t="shared" si="334"/>
        <v>0</v>
      </c>
      <c r="AM293" s="249">
        <f t="shared" si="354"/>
        <v>0</v>
      </c>
      <c r="AN293" s="249">
        <f t="shared" si="363"/>
        <v>0</v>
      </c>
      <c r="AO293" s="249">
        <f t="shared" si="364"/>
        <v>0</v>
      </c>
      <c r="AP293" s="249">
        <f t="shared" si="365"/>
        <v>0</v>
      </c>
      <c r="AQ293" s="251">
        <f t="shared" si="366"/>
        <v>0</v>
      </c>
      <c r="AR293" s="243">
        <f t="shared" si="355"/>
        <v>0</v>
      </c>
      <c r="AS293" s="243">
        <f t="shared" si="346"/>
        <v>0</v>
      </c>
      <c r="AT293" s="249">
        <f t="shared" si="319"/>
        <v>0</v>
      </c>
      <c r="AU293" s="249">
        <f t="shared" si="356"/>
        <v>0</v>
      </c>
      <c r="AV293" s="44">
        <f t="shared" si="335"/>
        <v>1</v>
      </c>
      <c r="AW293" s="44">
        <f t="shared" si="336"/>
        <v>0</v>
      </c>
      <c r="AX293" s="249" t="e">
        <f t="shared" si="357"/>
        <v>#VALUE!</v>
      </c>
      <c r="AY293" s="249" t="e">
        <f t="shared" si="337"/>
        <v>#VALUE!</v>
      </c>
      <c r="AZ293" s="243" t="e">
        <f t="shared" si="338"/>
        <v>#VALUE!</v>
      </c>
      <c r="BA293" s="253">
        <f t="shared" si="339"/>
        <v>0</v>
      </c>
      <c r="BB293" s="253">
        <f t="shared" si="340"/>
        <v>0</v>
      </c>
      <c r="BC293" s="226">
        <f t="shared" si="341"/>
        <v>0</v>
      </c>
      <c r="BD293" s="249" t="b">
        <f t="shared" si="342"/>
        <v>0</v>
      </c>
      <c r="BE293" s="249">
        <f t="shared" si="347"/>
        <v>0</v>
      </c>
      <c r="BF293" s="236">
        <f t="shared" si="348"/>
        <v>0</v>
      </c>
      <c r="BG293" s="80"/>
      <c r="BH293" s="80"/>
      <c r="BI293" s="80"/>
      <c r="BN293" s="82"/>
      <c r="BO293" s="82"/>
      <c r="BP293" s="82"/>
      <c r="BQ293" s="82"/>
      <c r="BR293" s="82"/>
      <c r="BS293" s="82"/>
      <c r="BU293" s="131"/>
      <c r="BV293" s="131"/>
    </row>
    <row r="294" spans="1:74" ht="12.75" customHeight="1">
      <c r="A294" s="56"/>
      <c r="B294" s="93"/>
      <c r="C294" s="40" t="str">
        <f t="shared" si="349"/>
        <v/>
      </c>
      <c r="D294" s="55" t="str">
        <f t="shared" si="345"/>
        <v/>
      </c>
      <c r="E294" s="102" t="str">
        <f t="shared" si="343"/>
        <v/>
      </c>
      <c r="F294" s="103" t="str">
        <f t="shared" si="358"/>
        <v/>
      </c>
      <c r="G294" s="102" t="str">
        <f t="shared" si="344"/>
        <v/>
      </c>
      <c r="H294" s="189" t="str">
        <f t="shared" si="359"/>
        <v/>
      </c>
      <c r="I294" s="190"/>
      <c r="J294" s="104"/>
      <c r="K294" s="104"/>
      <c r="L294" s="105" t="str">
        <f t="shared" si="350"/>
        <v/>
      </c>
      <c r="M294" s="104"/>
      <c r="N294" s="104"/>
      <c r="O294" s="107" t="str">
        <f t="shared" si="351"/>
        <v/>
      </c>
      <c r="P294" s="53"/>
      <c r="Q294" s="254"/>
      <c r="R294" s="238">
        <f t="shared" si="320"/>
        <v>0</v>
      </c>
      <c r="S294" s="44">
        <f t="shared" si="321"/>
        <v>0</v>
      </c>
      <c r="T294" s="44">
        <f t="shared" si="322"/>
        <v>1900</v>
      </c>
      <c r="U294" s="44">
        <f t="shared" si="323"/>
        <v>0</v>
      </c>
      <c r="V294" s="44">
        <f t="shared" si="324"/>
        <v>0</v>
      </c>
      <c r="W294" s="44">
        <f t="shared" si="352"/>
        <v>0</v>
      </c>
      <c r="X294" s="236">
        <f t="shared" si="325"/>
        <v>1</v>
      </c>
      <c r="Y294" s="236">
        <f t="shared" si="326"/>
        <v>0</v>
      </c>
      <c r="Z294" s="236">
        <f t="shared" si="327"/>
        <v>0</v>
      </c>
      <c r="AA294" s="236">
        <f t="shared" si="328"/>
        <v>0</v>
      </c>
      <c r="AB294" s="236">
        <f t="shared" si="329"/>
        <v>0</v>
      </c>
      <c r="AC294" s="251">
        <f>PMT(U294/R24*(AB294),1,-AQ293,AQ293)</f>
        <v>0</v>
      </c>
      <c r="AD294" s="251">
        <f t="shared" si="330"/>
        <v>0</v>
      </c>
      <c r="AE294" s="251">
        <f t="shared" si="331"/>
        <v>0</v>
      </c>
      <c r="AF294" s="251">
        <f t="shared" si="332"/>
        <v>0</v>
      </c>
      <c r="AG294" s="251">
        <f t="shared" si="333"/>
        <v>0</v>
      </c>
      <c r="AH294" s="252">
        <f t="shared" si="360"/>
        <v>0</v>
      </c>
      <c r="AI294" s="252">
        <f t="shared" si="361"/>
        <v>1</v>
      </c>
      <c r="AJ294" s="236">
        <f t="shared" si="362"/>
        <v>0</v>
      </c>
      <c r="AK294" s="249">
        <f t="shared" si="353"/>
        <v>0</v>
      </c>
      <c r="AL294" s="236">
        <f t="shared" si="334"/>
        <v>0</v>
      </c>
      <c r="AM294" s="249">
        <f t="shared" si="354"/>
        <v>0</v>
      </c>
      <c r="AN294" s="249">
        <f t="shared" si="363"/>
        <v>0</v>
      </c>
      <c r="AO294" s="249">
        <f t="shared" si="364"/>
        <v>0</v>
      </c>
      <c r="AP294" s="249">
        <f t="shared" si="365"/>
        <v>0</v>
      </c>
      <c r="AQ294" s="251">
        <f t="shared" si="366"/>
        <v>0</v>
      </c>
      <c r="AR294" s="243">
        <f t="shared" si="355"/>
        <v>0</v>
      </c>
      <c r="AS294" s="243">
        <f t="shared" si="346"/>
        <v>0</v>
      </c>
      <c r="AT294" s="249">
        <f t="shared" si="319"/>
        <v>0</v>
      </c>
      <c r="AU294" s="249">
        <f t="shared" si="356"/>
        <v>0</v>
      </c>
      <c r="AV294" s="44">
        <f t="shared" si="335"/>
        <v>1</v>
      </c>
      <c r="AW294" s="44">
        <f t="shared" si="336"/>
        <v>0</v>
      </c>
      <c r="AX294" s="249" t="e">
        <f t="shared" si="357"/>
        <v>#VALUE!</v>
      </c>
      <c r="AY294" s="249" t="e">
        <f t="shared" si="337"/>
        <v>#VALUE!</v>
      </c>
      <c r="AZ294" s="243" t="e">
        <f t="shared" si="338"/>
        <v>#VALUE!</v>
      </c>
      <c r="BA294" s="253">
        <f t="shared" si="339"/>
        <v>0</v>
      </c>
      <c r="BB294" s="253">
        <f t="shared" si="340"/>
        <v>0</v>
      </c>
      <c r="BC294" s="226">
        <f t="shared" si="341"/>
        <v>0</v>
      </c>
      <c r="BD294" s="249" t="b">
        <f t="shared" si="342"/>
        <v>0</v>
      </c>
      <c r="BE294" s="249">
        <f t="shared" si="347"/>
        <v>0</v>
      </c>
      <c r="BF294" s="236">
        <f t="shared" si="348"/>
        <v>0</v>
      </c>
      <c r="BG294" s="80"/>
      <c r="BH294" s="80"/>
      <c r="BI294" s="80"/>
      <c r="BN294" s="82"/>
      <c r="BO294" s="82"/>
      <c r="BP294" s="82"/>
      <c r="BQ294" s="82"/>
      <c r="BR294" s="82"/>
      <c r="BS294" s="82"/>
      <c r="BU294" s="131"/>
      <c r="BV294" s="131"/>
    </row>
    <row r="295" spans="1:74" ht="12.75" customHeight="1">
      <c r="A295" s="56"/>
      <c r="B295" s="93"/>
      <c r="C295" s="40" t="str">
        <f t="shared" si="349"/>
        <v/>
      </c>
      <c r="D295" s="55" t="str">
        <f t="shared" si="345"/>
        <v/>
      </c>
      <c r="E295" s="102" t="str">
        <f t="shared" si="343"/>
        <v/>
      </c>
      <c r="F295" s="103" t="str">
        <f t="shared" si="358"/>
        <v/>
      </c>
      <c r="G295" s="102" t="str">
        <f t="shared" si="344"/>
        <v/>
      </c>
      <c r="H295" s="189" t="str">
        <f t="shared" si="359"/>
        <v/>
      </c>
      <c r="I295" s="190"/>
      <c r="J295" s="104"/>
      <c r="K295" s="104"/>
      <c r="L295" s="105" t="str">
        <f t="shared" si="350"/>
        <v/>
      </c>
      <c r="M295" s="104"/>
      <c r="N295" s="104"/>
      <c r="O295" s="107" t="str">
        <f t="shared" si="351"/>
        <v/>
      </c>
      <c r="P295" s="53"/>
      <c r="Q295" s="254"/>
      <c r="R295" s="238">
        <f t="shared" si="320"/>
        <v>0</v>
      </c>
      <c r="S295" s="44">
        <f t="shared" si="321"/>
        <v>0</v>
      </c>
      <c r="T295" s="44">
        <f t="shared" si="322"/>
        <v>1900</v>
      </c>
      <c r="U295" s="44">
        <f t="shared" si="323"/>
        <v>0</v>
      </c>
      <c r="V295" s="44">
        <f t="shared" si="324"/>
        <v>0</v>
      </c>
      <c r="W295" s="44">
        <f t="shared" si="352"/>
        <v>0</v>
      </c>
      <c r="X295" s="236">
        <f t="shared" si="325"/>
        <v>1</v>
      </c>
      <c r="Y295" s="236">
        <f t="shared" si="326"/>
        <v>0</v>
      </c>
      <c r="Z295" s="236">
        <f t="shared" si="327"/>
        <v>0</v>
      </c>
      <c r="AA295" s="236">
        <f t="shared" si="328"/>
        <v>0</v>
      </c>
      <c r="AB295" s="236">
        <f t="shared" si="329"/>
        <v>0</v>
      </c>
      <c r="AC295" s="251">
        <f>PMT(U295/R24*(AB295),1,-AQ294,AQ294)</f>
        <v>0</v>
      </c>
      <c r="AD295" s="251">
        <f t="shared" si="330"/>
        <v>0</v>
      </c>
      <c r="AE295" s="251">
        <f t="shared" si="331"/>
        <v>0</v>
      </c>
      <c r="AF295" s="251">
        <f t="shared" si="332"/>
        <v>0</v>
      </c>
      <c r="AG295" s="251">
        <f t="shared" si="333"/>
        <v>0</v>
      </c>
      <c r="AH295" s="252">
        <f t="shared" si="360"/>
        <v>0</v>
      </c>
      <c r="AI295" s="252">
        <f t="shared" si="361"/>
        <v>1</v>
      </c>
      <c r="AJ295" s="236">
        <f t="shared" si="362"/>
        <v>0</v>
      </c>
      <c r="AK295" s="249">
        <f t="shared" si="353"/>
        <v>0</v>
      </c>
      <c r="AL295" s="236">
        <f t="shared" si="334"/>
        <v>0</v>
      </c>
      <c r="AM295" s="249">
        <f t="shared" si="354"/>
        <v>0</v>
      </c>
      <c r="AN295" s="249">
        <f t="shared" si="363"/>
        <v>0</v>
      </c>
      <c r="AO295" s="249">
        <f t="shared" si="364"/>
        <v>0</v>
      </c>
      <c r="AP295" s="249">
        <f t="shared" si="365"/>
        <v>0</v>
      </c>
      <c r="AQ295" s="251">
        <f t="shared" si="366"/>
        <v>0</v>
      </c>
      <c r="AR295" s="243">
        <f t="shared" si="355"/>
        <v>0</v>
      </c>
      <c r="AS295" s="243">
        <f t="shared" si="346"/>
        <v>0</v>
      </c>
      <c r="AT295" s="249">
        <f t="shared" si="319"/>
        <v>0</v>
      </c>
      <c r="AU295" s="249">
        <f t="shared" si="356"/>
        <v>0</v>
      </c>
      <c r="AV295" s="44">
        <f t="shared" si="335"/>
        <v>1</v>
      </c>
      <c r="AW295" s="44">
        <f t="shared" si="336"/>
        <v>0</v>
      </c>
      <c r="AX295" s="249" t="e">
        <f t="shared" si="357"/>
        <v>#VALUE!</v>
      </c>
      <c r="AY295" s="249" t="e">
        <f t="shared" si="337"/>
        <v>#VALUE!</v>
      </c>
      <c r="AZ295" s="243" t="e">
        <f t="shared" si="338"/>
        <v>#VALUE!</v>
      </c>
      <c r="BA295" s="253">
        <f t="shared" si="339"/>
        <v>0</v>
      </c>
      <c r="BB295" s="253">
        <f t="shared" si="340"/>
        <v>0</v>
      </c>
      <c r="BC295" s="226">
        <f t="shared" si="341"/>
        <v>0</v>
      </c>
      <c r="BD295" s="249" t="b">
        <f t="shared" si="342"/>
        <v>0</v>
      </c>
      <c r="BE295" s="249">
        <f t="shared" si="347"/>
        <v>0</v>
      </c>
      <c r="BF295" s="236">
        <f t="shared" si="348"/>
        <v>0</v>
      </c>
      <c r="BG295" s="80"/>
      <c r="BH295" s="80"/>
      <c r="BI295" s="80"/>
      <c r="BN295" s="82"/>
      <c r="BO295" s="82"/>
      <c r="BP295" s="82"/>
      <c r="BQ295" s="82"/>
      <c r="BR295" s="82"/>
      <c r="BS295" s="82"/>
      <c r="BU295" s="131"/>
      <c r="BV295" s="131"/>
    </row>
    <row r="296" spans="1:74" ht="12.75" customHeight="1">
      <c r="A296" s="56"/>
      <c r="B296" s="93"/>
      <c r="C296" s="40" t="str">
        <f t="shared" si="349"/>
        <v/>
      </c>
      <c r="D296" s="55" t="str">
        <f t="shared" si="345"/>
        <v/>
      </c>
      <c r="E296" s="102" t="str">
        <f t="shared" si="343"/>
        <v/>
      </c>
      <c r="F296" s="103" t="str">
        <f t="shared" si="358"/>
        <v/>
      </c>
      <c r="G296" s="102" t="str">
        <f t="shared" si="344"/>
        <v/>
      </c>
      <c r="H296" s="189" t="str">
        <f t="shared" si="359"/>
        <v/>
      </c>
      <c r="I296" s="190"/>
      <c r="J296" s="104"/>
      <c r="K296" s="104"/>
      <c r="L296" s="105" t="str">
        <f t="shared" si="350"/>
        <v/>
      </c>
      <c r="M296" s="104"/>
      <c r="N296" s="104"/>
      <c r="O296" s="107" t="str">
        <f t="shared" si="351"/>
        <v/>
      </c>
      <c r="P296" s="53"/>
      <c r="Q296" s="254"/>
      <c r="R296" s="238">
        <f t="shared" si="320"/>
        <v>0</v>
      </c>
      <c r="S296" s="44">
        <f t="shared" si="321"/>
        <v>0</v>
      </c>
      <c r="T296" s="44">
        <f t="shared" si="322"/>
        <v>1900</v>
      </c>
      <c r="U296" s="44">
        <f t="shared" si="323"/>
        <v>0</v>
      </c>
      <c r="V296" s="44">
        <f t="shared" si="324"/>
        <v>0</v>
      </c>
      <c r="W296" s="44">
        <f t="shared" si="352"/>
        <v>0</v>
      </c>
      <c r="X296" s="236">
        <f t="shared" si="325"/>
        <v>1</v>
      </c>
      <c r="Y296" s="236">
        <f t="shared" si="326"/>
        <v>0</v>
      </c>
      <c r="Z296" s="236">
        <f t="shared" si="327"/>
        <v>0</v>
      </c>
      <c r="AA296" s="236">
        <f t="shared" si="328"/>
        <v>0</v>
      </c>
      <c r="AB296" s="236">
        <f t="shared" si="329"/>
        <v>0</v>
      </c>
      <c r="AC296" s="251">
        <f>PMT(U296/R24*(AB296),1,-AQ295,AQ295)</f>
        <v>0</v>
      </c>
      <c r="AD296" s="251">
        <f t="shared" si="330"/>
        <v>0</v>
      </c>
      <c r="AE296" s="251">
        <f t="shared" si="331"/>
        <v>0</v>
      </c>
      <c r="AF296" s="251">
        <f t="shared" si="332"/>
        <v>0</v>
      </c>
      <c r="AG296" s="251">
        <f t="shared" si="333"/>
        <v>0</v>
      </c>
      <c r="AH296" s="252">
        <f t="shared" si="360"/>
        <v>0</v>
      </c>
      <c r="AI296" s="252">
        <f t="shared" si="361"/>
        <v>1</v>
      </c>
      <c r="AJ296" s="236">
        <f t="shared" si="362"/>
        <v>0</v>
      </c>
      <c r="AK296" s="249">
        <f t="shared" si="353"/>
        <v>0</v>
      </c>
      <c r="AL296" s="236">
        <f t="shared" si="334"/>
        <v>0</v>
      </c>
      <c r="AM296" s="249">
        <f t="shared" si="354"/>
        <v>0</v>
      </c>
      <c r="AN296" s="249">
        <f t="shared" si="363"/>
        <v>0</v>
      </c>
      <c r="AO296" s="249">
        <f t="shared" si="364"/>
        <v>0</v>
      </c>
      <c r="AP296" s="249">
        <f t="shared" si="365"/>
        <v>0</v>
      </c>
      <c r="AQ296" s="251">
        <f t="shared" si="366"/>
        <v>0</v>
      </c>
      <c r="AR296" s="243">
        <f t="shared" si="355"/>
        <v>0</v>
      </c>
      <c r="AS296" s="243">
        <f t="shared" si="346"/>
        <v>0</v>
      </c>
      <c r="AT296" s="249">
        <f t="shared" si="319"/>
        <v>0</v>
      </c>
      <c r="AU296" s="249">
        <f t="shared" si="356"/>
        <v>0</v>
      </c>
      <c r="AV296" s="44">
        <f t="shared" si="335"/>
        <v>1</v>
      </c>
      <c r="AW296" s="44">
        <f t="shared" si="336"/>
        <v>0</v>
      </c>
      <c r="AX296" s="249" t="e">
        <f t="shared" si="357"/>
        <v>#VALUE!</v>
      </c>
      <c r="AY296" s="249" t="e">
        <f t="shared" si="337"/>
        <v>#VALUE!</v>
      </c>
      <c r="AZ296" s="243" t="e">
        <f t="shared" si="338"/>
        <v>#VALUE!</v>
      </c>
      <c r="BA296" s="253">
        <f t="shared" si="339"/>
        <v>0</v>
      </c>
      <c r="BB296" s="253">
        <f t="shared" si="340"/>
        <v>0</v>
      </c>
      <c r="BC296" s="226">
        <f t="shared" si="341"/>
        <v>0</v>
      </c>
      <c r="BD296" s="249" t="b">
        <f t="shared" si="342"/>
        <v>0</v>
      </c>
      <c r="BE296" s="249">
        <f t="shared" si="347"/>
        <v>0</v>
      </c>
      <c r="BF296" s="236">
        <f t="shared" si="348"/>
        <v>0</v>
      </c>
      <c r="BG296" s="80"/>
      <c r="BH296" s="80"/>
      <c r="BI296" s="80"/>
      <c r="BN296" s="82"/>
      <c r="BO296" s="82"/>
      <c r="BP296" s="82"/>
      <c r="BQ296" s="82"/>
      <c r="BR296" s="82"/>
      <c r="BS296" s="82"/>
      <c r="BU296" s="131"/>
      <c r="BV296" s="131"/>
    </row>
    <row r="297" spans="1:74" ht="12.75" customHeight="1">
      <c r="A297" s="56"/>
      <c r="B297" s="93"/>
      <c r="C297" s="40" t="str">
        <f t="shared" si="349"/>
        <v/>
      </c>
      <c r="D297" s="55" t="str">
        <f t="shared" si="345"/>
        <v/>
      </c>
      <c r="E297" s="102" t="str">
        <f t="shared" si="343"/>
        <v/>
      </c>
      <c r="F297" s="103" t="str">
        <f t="shared" si="358"/>
        <v/>
      </c>
      <c r="G297" s="102" t="str">
        <f t="shared" si="344"/>
        <v/>
      </c>
      <c r="H297" s="189" t="str">
        <f t="shared" si="359"/>
        <v/>
      </c>
      <c r="I297" s="190"/>
      <c r="J297" s="104"/>
      <c r="K297" s="104"/>
      <c r="L297" s="105" t="str">
        <f t="shared" si="350"/>
        <v/>
      </c>
      <c r="M297" s="104"/>
      <c r="N297" s="104"/>
      <c r="O297" s="107" t="str">
        <f t="shared" si="351"/>
        <v/>
      </c>
      <c r="P297" s="53"/>
      <c r="Q297" s="254"/>
      <c r="R297" s="238">
        <f t="shared" si="320"/>
        <v>0</v>
      </c>
      <c r="S297" s="44">
        <f t="shared" si="321"/>
        <v>0</v>
      </c>
      <c r="T297" s="44">
        <f t="shared" si="322"/>
        <v>1900</v>
      </c>
      <c r="U297" s="44">
        <f t="shared" si="323"/>
        <v>0</v>
      </c>
      <c r="V297" s="44">
        <f t="shared" si="324"/>
        <v>0</v>
      </c>
      <c r="W297" s="44">
        <f t="shared" si="352"/>
        <v>0</v>
      </c>
      <c r="X297" s="236">
        <f t="shared" si="325"/>
        <v>1</v>
      </c>
      <c r="Y297" s="236">
        <f t="shared" si="326"/>
        <v>0</v>
      </c>
      <c r="Z297" s="236">
        <f t="shared" si="327"/>
        <v>0</v>
      </c>
      <c r="AA297" s="236">
        <f t="shared" si="328"/>
        <v>0</v>
      </c>
      <c r="AB297" s="236">
        <f t="shared" si="329"/>
        <v>0</v>
      </c>
      <c r="AC297" s="251">
        <f>PMT(U297/R24*(AB297),1,-AQ296,AQ296)</f>
        <v>0</v>
      </c>
      <c r="AD297" s="251">
        <f t="shared" si="330"/>
        <v>0</v>
      </c>
      <c r="AE297" s="251">
        <f t="shared" si="331"/>
        <v>0</v>
      </c>
      <c r="AF297" s="251">
        <f t="shared" si="332"/>
        <v>0</v>
      </c>
      <c r="AG297" s="251">
        <f t="shared" si="333"/>
        <v>0</v>
      </c>
      <c r="AH297" s="252">
        <f t="shared" si="360"/>
        <v>0</v>
      </c>
      <c r="AI297" s="252">
        <f t="shared" si="361"/>
        <v>1</v>
      </c>
      <c r="AJ297" s="236">
        <f t="shared" si="362"/>
        <v>0</v>
      </c>
      <c r="AK297" s="249">
        <f t="shared" si="353"/>
        <v>0</v>
      </c>
      <c r="AL297" s="236">
        <f t="shared" si="334"/>
        <v>0</v>
      </c>
      <c r="AM297" s="249">
        <f t="shared" si="354"/>
        <v>0</v>
      </c>
      <c r="AN297" s="249">
        <f t="shared" si="363"/>
        <v>0</v>
      </c>
      <c r="AO297" s="249">
        <f t="shared" si="364"/>
        <v>0</v>
      </c>
      <c r="AP297" s="249">
        <f t="shared" si="365"/>
        <v>0</v>
      </c>
      <c r="AQ297" s="251">
        <f t="shared" si="366"/>
        <v>0</v>
      </c>
      <c r="AR297" s="243">
        <f t="shared" si="355"/>
        <v>0</v>
      </c>
      <c r="AS297" s="243">
        <f t="shared" si="346"/>
        <v>0</v>
      </c>
      <c r="AT297" s="249">
        <f t="shared" si="319"/>
        <v>0</v>
      </c>
      <c r="AU297" s="249">
        <f t="shared" si="356"/>
        <v>0</v>
      </c>
      <c r="AV297" s="44">
        <f t="shared" si="335"/>
        <v>1</v>
      </c>
      <c r="AW297" s="44">
        <f t="shared" si="336"/>
        <v>0</v>
      </c>
      <c r="AX297" s="249" t="e">
        <f t="shared" si="357"/>
        <v>#VALUE!</v>
      </c>
      <c r="AY297" s="249" t="e">
        <f t="shared" si="337"/>
        <v>#VALUE!</v>
      </c>
      <c r="AZ297" s="243" t="e">
        <f t="shared" si="338"/>
        <v>#VALUE!</v>
      </c>
      <c r="BA297" s="253">
        <f t="shared" si="339"/>
        <v>0</v>
      </c>
      <c r="BB297" s="253">
        <f t="shared" si="340"/>
        <v>0</v>
      </c>
      <c r="BC297" s="226">
        <f t="shared" si="341"/>
        <v>0</v>
      </c>
      <c r="BD297" s="249" t="b">
        <f t="shared" si="342"/>
        <v>0</v>
      </c>
      <c r="BE297" s="249">
        <f t="shared" si="347"/>
        <v>0</v>
      </c>
      <c r="BF297" s="236">
        <f t="shared" si="348"/>
        <v>0</v>
      </c>
      <c r="BG297" s="80"/>
      <c r="BH297" s="80"/>
      <c r="BI297" s="80"/>
      <c r="BN297" s="82"/>
      <c r="BO297" s="82"/>
      <c r="BP297" s="82"/>
      <c r="BQ297" s="82"/>
      <c r="BR297" s="82"/>
      <c r="BS297" s="82"/>
      <c r="BU297" s="131"/>
      <c r="BV297" s="131"/>
    </row>
    <row r="298" spans="1:74" ht="12.75" customHeight="1">
      <c r="A298" s="56"/>
      <c r="B298" s="93"/>
      <c r="C298" s="40" t="str">
        <f t="shared" si="349"/>
        <v/>
      </c>
      <c r="D298" s="55" t="str">
        <f t="shared" si="345"/>
        <v/>
      </c>
      <c r="E298" s="102" t="str">
        <f t="shared" si="343"/>
        <v/>
      </c>
      <c r="F298" s="103" t="str">
        <f t="shared" si="358"/>
        <v/>
      </c>
      <c r="G298" s="102" t="str">
        <f t="shared" si="344"/>
        <v/>
      </c>
      <c r="H298" s="189" t="str">
        <f t="shared" si="359"/>
        <v/>
      </c>
      <c r="I298" s="190"/>
      <c r="J298" s="104"/>
      <c r="K298" s="104"/>
      <c r="L298" s="105" t="str">
        <f t="shared" si="350"/>
        <v/>
      </c>
      <c r="M298" s="104"/>
      <c r="N298" s="104"/>
      <c r="O298" s="107" t="str">
        <f t="shared" si="351"/>
        <v/>
      </c>
      <c r="P298" s="53"/>
      <c r="Q298" s="254"/>
      <c r="R298" s="238">
        <f t="shared" si="320"/>
        <v>0</v>
      </c>
      <c r="S298" s="44">
        <f t="shared" si="321"/>
        <v>0</v>
      </c>
      <c r="T298" s="44">
        <f t="shared" si="322"/>
        <v>1900</v>
      </c>
      <c r="U298" s="44">
        <f t="shared" si="323"/>
        <v>0</v>
      </c>
      <c r="V298" s="44">
        <f t="shared" si="324"/>
        <v>0</v>
      </c>
      <c r="W298" s="44">
        <f t="shared" si="352"/>
        <v>0</v>
      </c>
      <c r="X298" s="236">
        <f t="shared" si="325"/>
        <v>1</v>
      </c>
      <c r="Y298" s="236">
        <f t="shared" si="326"/>
        <v>0</v>
      </c>
      <c r="Z298" s="236">
        <f t="shared" si="327"/>
        <v>0</v>
      </c>
      <c r="AA298" s="236">
        <f t="shared" si="328"/>
        <v>0</v>
      </c>
      <c r="AB298" s="236">
        <f t="shared" si="329"/>
        <v>0</v>
      </c>
      <c r="AC298" s="251">
        <f>PMT(U298/R24*(AB298),1,-AQ297,AQ297)</f>
        <v>0</v>
      </c>
      <c r="AD298" s="251">
        <f t="shared" si="330"/>
        <v>0</v>
      </c>
      <c r="AE298" s="251">
        <f t="shared" si="331"/>
        <v>0</v>
      </c>
      <c r="AF298" s="251">
        <f t="shared" si="332"/>
        <v>0</v>
      </c>
      <c r="AG298" s="251">
        <f t="shared" si="333"/>
        <v>0</v>
      </c>
      <c r="AH298" s="252">
        <f t="shared" si="360"/>
        <v>0</v>
      </c>
      <c r="AI298" s="252">
        <f t="shared" si="361"/>
        <v>1</v>
      </c>
      <c r="AJ298" s="236">
        <f t="shared" si="362"/>
        <v>0</v>
      </c>
      <c r="AK298" s="249">
        <f t="shared" si="353"/>
        <v>0</v>
      </c>
      <c r="AL298" s="236">
        <f t="shared" si="334"/>
        <v>0</v>
      </c>
      <c r="AM298" s="249">
        <f t="shared" si="354"/>
        <v>0</v>
      </c>
      <c r="AN298" s="249">
        <f t="shared" si="363"/>
        <v>0</v>
      </c>
      <c r="AO298" s="249">
        <f t="shared" si="364"/>
        <v>0</v>
      </c>
      <c r="AP298" s="249">
        <f t="shared" si="365"/>
        <v>0</v>
      </c>
      <c r="AQ298" s="251">
        <f t="shared" si="366"/>
        <v>0</v>
      </c>
      <c r="AR298" s="243">
        <f t="shared" si="355"/>
        <v>0</v>
      </c>
      <c r="AS298" s="243">
        <f t="shared" si="346"/>
        <v>0</v>
      </c>
      <c r="AT298" s="249">
        <f t="shared" si="319"/>
        <v>0</v>
      </c>
      <c r="AU298" s="249">
        <f t="shared" si="356"/>
        <v>0</v>
      </c>
      <c r="AV298" s="44">
        <f t="shared" si="335"/>
        <v>1</v>
      </c>
      <c r="AW298" s="44">
        <f t="shared" si="336"/>
        <v>0</v>
      </c>
      <c r="AX298" s="249" t="e">
        <f t="shared" si="357"/>
        <v>#VALUE!</v>
      </c>
      <c r="AY298" s="249" t="e">
        <f t="shared" si="337"/>
        <v>#VALUE!</v>
      </c>
      <c r="AZ298" s="243" t="e">
        <f t="shared" si="338"/>
        <v>#VALUE!</v>
      </c>
      <c r="BA298" s="253">
        <f t="shared" si="339"/>
        <v>0</v>
      </c>
      <c r="BB298" s="253">
        <f t="shared" si="340"/>
        <v>0</v>
      </c>
      <c r="BC298" s="226">
        <f t="shared" si="341"/>
        <v>0</v>
      </c>
      <c r="BD298" s="249" t="b">
        <f t="shared" si="342"/>
        <v>0</v>
      </c>
      <c r="BE298" s="249">
        <f t="shared" si="347"/>
        <v>0</v>
      </c>
      <c r="BF298" s="236">
        <f t="shared" si="348"/>
        <v>0</v>
      </c>
      <c r="BG298" s="80"/>
      <c r="BH298" s="80"/>
      <c r="BI298" s="80"/>
      <c r="BN298" s="82"/>
      <c r="BO298" s="82"/>
      <c r="BP298" s="82"/>
      <c r="BQ298" s="82"/>
      <c r="BR298" s="82"/>
      <c r="BS298" s="82"/>
      <c r="BU298" s="131"/>
      <c r="BV298" s="131"/>
    </row>
    <row r="299" spans="1:74" ht="12.75" customHeight="1">
      <c r="A299" s="56"/>
      <c r="B299" s="93"/>
      <c r="C299" s="40" t="str">
        <f t="shared" si="349"/>
        <v/>
      </c>
      <c r="D299" s="55" t="str">
        <f t="shared" si="345"/>
        <v/>
      </c>
      <c r="E299" s="102" t="str">
        <f t="shared" si="343"/>
        <v/>
      </c>
      <c r="F299" s="103" t="str">
        <f t="shared" si="358"/>
        <v/>
      </c>
      <c r="G299" s="102" t="str">
        <f t="shared" si="344"/>
        <v/>
      </c>
      <c r="H299" s="189" t="str">
        <f t="shared" si="359"/>
        <v/>
      </c>
      <c r="I299" s="190"/>
      <c r="J299" s="104"/>
      <c r="K299" s="104"/>
      <c r="L299" s="105" t="str">
        <f t="shared" si="350"/>
        <v/>
      </c>
      <c r="M299" s="104"/>
      <c r="N299" s="104"/>
      <c r="O299" s="107" t="str">
        <f t="shared" si="351"/>
        <v/>
      </c>
      <c r="P299" s="53"/>
      <c r="Q299" s="254"/>
      <c r="R299" s="238">
        <f t="shared" si="320"/>
        <v>0</v>
      </c>
      <c r="S299" s="44">
        <f t="shared" si="321"/>
        <v>0</v>
      </c>
      <c r="T299" s="44">
        <f t="shared" si="322"/>
        <v>1900</v>
      </c>
      <c r="U299" s="44">
        <f t="shared" si="323"/>
        <v>0</v>
      </c>
      <c r="V299" s="44">
        <f t="shared" si="324"/>
        <v>0</v>
      </c>
      <c r="W299" s="44">
        <f t="shared" si="352"/>
        <v>0</v>
      </c>
      <c r="X299" s="236">
        <f t="shared" si="325"/>
        <v>1</v>
      </c>
      <c r="Y299" s="236">
        <f t="shared" si="326"/>
        <v>0</v>
      </c>
      <c r="Z299" s="236">
        <f t="shared" si="327"/>
        <v>0</v>
      </c>
      <c r="AA299" s="236">
        <f t="shared" si="328"/>
        <v>0</v>
      </c>
      <c r="AB299" s="236">
        <f t="shared" si="329"/>
        <v>0</v>
      </c>
      <c r="AC299" s="251">
        <f>PMT(U299/R24*(AB299),1,-AQ298,AQ298)</f>
        <v>0</v>
      </c>
      <c r="AD299" s="251">
        <f t="shared" si="330"/>
        <v>0</v>
      </c>
      <c r="AE299" s="251">
        <f t="shared" si="331"/>
        <v>0</v>
      </c>
      <c r="AF299" s="251">
        <f t="shared" si="332"/>
        <v>0</v>
      </c>
      <c r="AG299" s="251">
        <f t="shared" si="333"/>
        <v>0</v>
      </c>
      <c r="AH299" s="252">
        <f t="shared" si="360"/>
        <v>0</v>
      </c>
      <c r="AI299" s="252">
        <f t="shared" si="361"/>
        <v>1</v>
      </c>
      <c r="AJ299" s="236">
        <f t="shared" si="362"/>
        <v>0</v>
      </c>
      <c r="AK299" s="249">
        <f t="shared" si="353"/>
        <v>0</v>
      </c>
      <c r="AL299" s="236">
        <f t="shared" si="334"/>
        <v>0</v>
      </c>
      <c r="AM299" s="249">
        <f t="shared" si="354"/>
        <v>0</v>
      </c>
      <c r="AN299" s="249">
        <f t="shared" si="363"/>
        <v>0</v>
      </c>
      <c r="AO299" s="249">
        <f t="shared" si="364"/>
        <v>0</v>
      </c>
      <c r="AP299" s="249">
        <f t="shared" si="365"/>
        <v>0</v>
      </c>
      <c r="AQ299" s="251">
        <f t="shared" si="366"/>
        <v>0</v>
      </c>
      <c r="AR299" s="243">
        <f t="shared" si="355"/>
        <v>0</v>
      </c>
      <c r="AS299" s="243">
        <f t="shared" si="346"/>
        <v>0</v>
      </c>
      <c r="AT299" s="249">
        <f t="shared" si="319"/>
        <v>0</v>
      </c>
      <c r="AU299" s="249">
        <f t="shared" si="356"/>
        <v>0</v>
      </c>
      <c r="AV299" s="44">
        <f t="shared" si="335"/>
        <v>1</v>
      </c>
      <c r="AW299" s="44">
        <f t="shared" si="336"/>
        <v>0</v>
      </c>
      <c r="AX299" s="249" t="e">
        <f t="shared" si="357"/>
        <v>#VALUE!</v>
      </c>
      <c r="AY299" s="249" t="e">
        <f t="shared" si="337"/>
        <v>#VALUE!</v>
      </c>
      <c r="AZ299" s="243" t="e">
        <f t="shared" si="338"/>
        <v>#VALUE!</v>
      </c>
      <c r="BA299" s="253">
        <f t="shared" si="339"/>
        <v>0</v>
      </c>
      <c r="BB299" s="253">
        <f t="shared" si="340"/>
        <v>0</v>
      </c>
      <c r="BC299" s="226">
        <f t="shared" si="341"/>
        <v>0</v>
      </c>
      <c r="BD299" s="249" t="b">
        <f t="shared" si="342"/>
        <v>0</v>
      </c>
      <c r="BE299" s="249">
        <f t="shared" si="347"/>
        <v>0</v>
      </c>
      <c r="BF299" s="236">
        <f t="shared" si="348"/>
        <v>0</v>
      </c>
      <c r="BG299" s="80"/>
      <c r="BH299" s="80"/>
      <c r="BI299" s="80"/>
      <c r="BN299" s="82"/>
      <c r="BO299" s="82"/>
      <c r="BP299" s="82"/>
      <c r="BQ299" s="82"/>
      <c r="BR299" s="82"/>
      <c r="BS299" s="82"/>
      <c r="BU299" s="131"/>
      <c r="BV299" s="131"/>
    </row>
    <row r="300" spans="1:74" ht="12.75" customHeight="1">
      <c r="A300" s="56"/>
      <c r="B300" s="93"/>
      <c r="C300" s="40" t="str">
        <f t="shared" si="349"/>
        <v/>
      </c>
      <c r="D300" s="55" t="str">
        <f t="shared" si="345"/>
        <v/>
      </c>
      <c r="E300" s="102" t="str">
        <f t="shared" si="343"/>
        <v/>
      </c>
      <c r="F300" s="103" t="str">
        <f t="shared" si="358"/>
        <v/>
      </c>
      <c r="G300" s="102" t="str">
        <f t="shared" si="344"/>
        <v/>
      </c>
      <c r="H300" s="189" t="str">
        <f t="shared" si="359"/>
        <v/>
      </c>
      <c r="I300" s="190"/>
      <c r="J300" s="104"/>
      <c r="K300" s="104"/>
      <c r="L300" s="105" t="str">
        <f t="shared" si="350"/>
        <v/>
      </c>
      <c r="M300" s="104"/>
      <c r="N300" s="104"/>
      <c r="O300" s="107" t="str">
        <f t="shared" si="351"/>
        <v/>
      </c>
      <c r="P300" s="53"/>
      <c r="Q300" s="254"/>
      <c r="R300" s="238">
        <f t="shared" si="320"/>
        <v>0</v>
      </c>
      <c r="S300" s="44">
        <f t="shared" si="321"/>
        <v>0</v>
      </c>
      <c r="T300" s="44">
        <f t="shared" si="322"/>
        <v>1900</v>
      </c>
      <c r="U300" s="44">
        <f t="shared" si="323"/>
        <v>0</v>
      </c>
      <c r="V300" s="44">
        <f t="shared" si="324"/>
        <v>0</v>
      </c>
      <c r="W300" s="44">
        <f t="shared" si="352"/>
        <v>0</v>
      </c>
      <c r="X300" s="236">
        <f t="shared" si="325"/>
        <v>1</v>
      </c>
      <c r="Y300" s="236">
        <f t="shared" si="326"/>
        <v>0</v>
      </c>
      <c r="Z300" s="236">
        <f t="shared" si="327"/>
        <v>0</v>
      </c>
      <c r="AA300" s="236">
        <f t="shared" si="328"/>
        <v>0</v>
      </c>
      <c r="AB300" s="236">
        <f t="shared" si="329"/>
        <v>0</v>
      </c>
      <c r="AC300" s="251">
        <f>PMT(U300/R24*(AB300),1,-AQ299,AQ299)</f>
        <v>0</v>
      </c>
      <c r="AD300" s="251">
        <f t="shared" si="330"/>
        <v>0</v>
      </c>
      <c r="AE300" s="251">
        <f t="shared" si="331"/>
        <v>0</v>
      </c>
      <c r="AF300" s="251">
        <f t="shared" si="332"/>
        <v>0</v>
      </c>
      <c r="AG300" s="251">
        <f t="shared" si="333"/>
        <v>0</v>
      </c>
      <c r="AH300" s="252">
        <f t="shared" si="360"/>
        <v>0</v>
      </c>
      <c r="AI300" s="252">
        <f t="shared" si="361"/>
        <v>1</v>
      </c>
      <c r="AJ300" s="236">
        <f t="shared" si="362"/>
        <v>0</v>
      </c>
      <c r="AK300" s="249">
        <f t="shared" si="353"/>
        <v>0</v>
      </c>
      <c r="AL300" s="236">
        <f t="shared" si="334"/>
        <v>0</v>
      </c>
      <c r="AM300" s="249">
        <f t="shared" si="354"/>
        <v>0</v>
      </c>
      <c r="AN300" s="249">
        <f t="shared" si="363"/>
        <v>0</v>
      </c>
      <c r="AO300" s="249">
        <f t="shared" si="364"/>
        <v>0</v>
      </c>
      <c r="AP300" s="249">
        <f t="shared" si="365"/>
        <v>0</v>
      </c>
      <c r="AQ300" s="251">
        <f t="shared" si="366"/>
        <v>0</v>
      </c>
      <c r="AR300" s="243">
        <f t="shared" si="355"/>
        <v>0</v>
      </c>
      <c r="AS300" s="243">
        <f t="shared" si="346"/>
        <v>0</v>
      </c>
      <c r="AT300" s="249">
        <f t="shared" si="319"/>
        <v>0</v>
      </c>
      <c r="AU300" s="249">
        <f t="shared" si="356"/>
        <v>0</v>
      </c>
      <c r="AV300" s="44">
        <f t="shared" si="335"/>
        <v>1</v>
      </c>
      <c r="AW300" s="44">
        <f t="shared" si="336"/>
        <v>0</v>
      </c>
      <c r="AX300" s="249" t="e">
        <f t="shared" si="357"/>
        <v>#VALUE!</v>
      </c>
      <c r="AY300" s="249" t="e">
        <f t="shared" si="337"/>
        <v>#VALUE!</v>
      </c>
      <c r="AZ300" s="243" t="e">
        <f t="shared" si="338"/>
        <v>#VALUE!</v>
      </c>
      <c r="BA300" s="253">
        <f t="shared" si="339"/>
        <v>0</v>
      </c>
      <c r="BB300" s="253">
        <f t="shared" si="340"/>
        <v>0</v>
      </c>
      <c r="BC300" s="226">
        <f t="shared" si="341"/>
        <v>0</v>
      </c>
      <c r="BD300" s="249" t="b">
        <f t="shared" si="342"/>
        <v>0</v>
      </c>
      <c r="BE300" s="249">
        <f t="shared" si="347"/>
        <v>0</v>
      </c>
      <c r="BF300" s="236">
        <f t="shared" si="348"/>
        <v>0</v>
      </c>
      <c r="BG300" s="80"/>
      <c r="BH300" s="80"/>
      <c r="BI300" s="80"/>
      <c r="BN300" s="82"/>
      <c r="BO300" s="82"/>
      <c r="BP300" s="82"/>
      <c r="BQ300" s="82"/>
      <c r="BR300" s="82"/>
      <c r="BS300" s="82"/>
      <c r="BU300" s="131"/>
      <c r="BV300" s="131"/>
    </row>
    <row r="301" spans="1:74" ht="12.75" customHeight="1">
      <c r="A301" s="56"/>
      <c r="B301" s="93"/>
      <c r="C301" s="40" t="str">
        <f t="shared" si="349"/>
        <v/>
      </c>
      <c r="D301" s="55" t="str">
        <f t="shared" si="345"/>
        <v/>
      </c>
      <c r="E301" s="102" t="str">
        <f t="shared" si="343"/>
        <v/>
      </c>
      <c r="F301" s="103" t="str">
        <f t="shared" si="358"/>
        <v/>
      </c>
      <c r="G301" s="102" t="str">
        <f t="shared" si="344"/>
        <v/>
      </c>
      <c r="H301" s="189" t="str">
        <f t="shared" si="359"/>
        <v/>
      </c>
      <c r="I301" s="190"/>
      <c r="J301" s="104"/>
      <c r="K301" s="104"/>
      <c r="L301" s="105" t="str">
        <f t="shared" si="350"/>
        <v/>
      </c>
      <c r="M301" s="104"/>
      <c r="N301" s="104"/>
      <c r="O301" s="107" t="str">
        <f t="shared" si="351"/>
        <v/>
      </c>
      <c r="P301" s="53"/>
      <c r="Q301" s="254"/>
      <c r="R301" s="238">
        <f t="shared" si="320"/>
        <v>0</v>
      </c>
      <c r="S301" s="44">
        <f t="shared" si="321"/>
        <v>0</v>
      </c>
      <c r="T301" s="44">
        <f t="shared" si="322"/>
        <v>1900</v>
      </c>
      <c r="U301" s="44">
        <f t="shared" si="323"/>
        <v>0</v>
      </c>
      <c r="V301" s="44">
        <f t="shared" si="324"/>
        <v>0</v>
      </c>
      <c r="W301" s="44">
        <f t="shared" si="352"/>
        <v>0</v>
      </c>
      <c r="X301" s="236">
        <f t="shared" si="325"/>
        <v>1</v>
      </c>
      <c r="Y301" s="236">
        <f t="shared" si="326"/>
        <v>0</v>
      </c>
      <c r="Z301" s="236">
        <f t="shared" si="327"/>
        <v>0</v>
      </c>
      <c r="AA301" s="236">
        <f t="shared" si="328"/>
        <v>0</v>
      </c>
      <c r="AB301" s="236">
        <f t="shared" si="329"/>
        <v>0</v>
      </c>
      <c r="AC301" s="251">
        <f>PMT(U301/R24*(AB301),1,-AQ300,AQ300)</f>
        <v>0</v>
      </c>
      <c r="AD301" s="251">
        <f t="shared" si="330"/>
        <v>0</v>
      </c>
      <c r="AE301" s="251">
        <f t="shared" si="331"/>
        <v>0</v>
      </c>
      <c r="AF301" s="251">
        <f t="shared" si="332"/>
        <v>0</v>
      </c>
      <c r="AG301" s="251">
        <f t="shared" si="333"/>
        <v>0</v>
      </c>
      <c r="AH301" s="252">
        <f t="shared" si="360"/>
        <v>0</v>
      </c>
      <c r="AI301" s="252">
        <f t="shared" si="361"/>
        <v>1</v>
      </c>
      <c r="AJ301" s="236">
        <f t="shared" si="362"/>
        <v>0</v>
      </c>
      <c r="AK301" s="249">
        <f t="shared" si="353"/>
        <v>0</v>
      </c>
      <c r="AL301" s="236">
        <f t="shared" si="334"/>
        <v>0</v>
      </c>
      <c r="AM301" s="249">
        <f t="shared" si="354"/>
        <v>0</v>
      </c>
      <c r="AN301" s="249">
        <f t="shared" si="363"/>
        <v>0</v>
      </c>
      <c r="AO301" s="249">
        <f t="shared" si="364"/>
        <v>0</v>
      </c>
      <c r="AP301" s="249">
        <f t="shared" si="365"/>
        <v>0</v>
      </c>
      <c r="AQ301" s="251">
        <f t="shared" si="366"/>
        <v>0</v>
      </c>
      <c r="AR301" s="243">
        <f t="shared" si="355"/>
        <v>0</v>
      </c>
      <c r="AS301" s="243">
        <f t="shared" si="346"/>
        <v>0</v>
      </c>
      <c r="AT301" s="249">
        <f t="shared" si="319"/>
        <v>0</v>
      </c>
      <c r="AU301" s="249">
        <f t="shared" si="356"/>
        <v>0</v>
      </c>
      <c r="AV301" s="44">
        <f t="shared" si="335"/>
        <v>1</v>
      </c>
      <c r="AW301" s="44">
        <f t="shared" si="336"/>
        <v>0</v>
      </c>
      <c r="AX301" s="249" t="e">
        <f t="shared" si="357"/>
        <v>#VALUE!</v>
      </c>
      <c r="AY301" s="249" t="e">
        <f t="shared" si="337"/>
        <v>#VALUE!</v>
      </c>
      <c r="AZ301" s="243" t="e">
        <f t="shared" si="338"/>
        <v>#VALUE!</v>
      </c>
      <c r="BA301" s="253">
        <f t="shared" si="339"/>
        <v>0</v>
      </c>
      <c r="BB301" s="253">
        <f t="shared" si="340"/>
        <v>0</v>
      </c>
      <c r="BC301" s="226">
        <f t="shared" si="341"/>
        <v>0</v>
      </c>
      <c r="BD301" s="249" t="b">
        <f t="shared" si="342"/>
        <v>0</v>
      </c>
      <c r="BE301" s="249">
        <f t="shared" si="347"/>
        <v>0</v>
      </c>
      <c r="BF301" s="236">
        <f t="shared" si="348"/>
        <v>0</v>
      </c>
      <c r="BG301" s="80"/>
      <c r="BH301" s="80"/>
      <c r="BI301" s="80"/>
      <c r="BN301" s="82"/>
      <c r="BO301" s="82"/>
      <c r="BP301" s="82"/>
      <c r="BQ301" s="82"/>
      <c r="BR301" s="82"/>
      <c r="BS301" s="82"/>
      <c r="BU301" s="131"/>
      <c r="BV301" s="131"/>
    </row>
    <row r="302" spans="1:74" ht="12.75" customHeight="1">
      <c r="A302" s="56"/>
      <c r="B302" s="93"/>
      <c r="C302" s="40" t="str">
        <f t="shared" si="349"/>
        <v/>
      </c>
      <c r="D302" s="55" t="str">
        <f t="shared" si="345"/>
        <v/>
      </c>
      <c r="E302" s="102" t="str">
        <f t="shared" si="343"/>
        <v/>
      </c>
      <c r="F302" s="103" t="str">
        <f t="shared" si="358"/>
        <v/>
      </c>
      <c r="G302" s="102" t="str">
        <f t="shared" si="344"/>
        <v/>
      </c>
      <c r="H302" s="189" t="str">
        <f t="shared" si="359"/>
        <v/>
      </c>
      <c r="I302" s="190"/>
      <c r="J302" s="104"/>
      <c r="K302" s="104"/>
      <c r="L302" s="105" t="str">
        <f t="shared" si="350"/>
        <v/>
      </c>
      <c r="M302" s="104"/>
      <c r="N302" s="104"/>
      <c r="O302" s="107" t="str">
        <f t="shared" si="351"/>
        <v/>
      </c>
      <c r="P302" s="53"/>
      <c r="Q302" s="254"/>
      <c r="R302" s="238">
        <f t="shared" si="320"/>
        <v>0</v>
      </c>
      <c r="S302" s="44">
        <f t="shared" si="321"/>
        <v>0</v>
      </c>
      <c r="T302" s="44">
        <f t="shared" si="322"/>
        <v>1900</v>
      </c>
      <c r="U302" s="44">
        <f t="shared" si="323"/>
        <v>0</v>
      </c>
      <c r="V302" s="44">
        <f t="shared" si="324"/>
        <v>0</v>
      </c>
      <c r="W302" s="44">
        <f t="shared" si="352"/>
        <v>0</v>
      </c>
      <c r="X302" s="236">
        <f t="shared" si="325"/>
        <v>1</v>
      </c>
      <c r="Y302" s="236">
        <f t="shared" si="326"/>
        <v>0</v>
      </c>
      <c r="Z302" s="236">
        <f t="shared" si="327"/>
        <v>0</v>
      </c>
      <c r="AA302" s="236">
        <f t="shared" si="328"/>
        <v>0</v>
      </c>
      <c r="AB302" s="236">
        <f t="shared" si="329"/>
        <v>0</v>
      </c>
      <c r="AC302" s="251">
        <f>PMT(U302/R24*(AB302),1,-AQ301,AQ301)</f>
        <v>0</v>
      </c>
      <c r="AD302" s="251">
        <f t="shared" si="330"/>
        <v>0</v>
      </c>
      <c r="AE302" s="251">
        <f t="shared" si="331"/>
        <v>0</v>
      </c>
      <c r="AF302" s="251">
        <f t="shared" si="332"/>
        <v>0</v>
      </c>
      <c r="AG302" s="251">
        <f t="shared" si="333"/>
        <v>0</v>
      </c>
      <c r="AH302" s="252">
        <f t="shared" si="360"/>
        <v>0</v>
      </c>
      <c r="AI302" s="252">
        <f t="shared" si="361"/>
        <v>1</v>
      </c>
      <c r="AJ302" s="236">
        <f t="shared" si="362"/>
        <v>0</v>
      </c>
      <c r="AK302" s="249">
        <f t="shared" si="353"/>
        <v>0</v>
      </c>
      <c r="AL302" s="236">
        <f t="shared" si="334"/>
        <v>0</v>
      </c>
      <c r="AM302" s="249">
        <f t="shared" si="354"/>
        <v>0</v>
      </c>
      <c r="AN302" s="249">
        <f t="shared" si="363"/>
        <v>0</v>
      </c>
      <c r="AO302" s="249">
        <f t="shared" si="364"/>
        <v>0</v>
      </c>
      <c r="AP302" s="249">
        <f t="shared" si="365"/>
        <v>0</v>
      </c>
      <c r="AQ302" s="251">
        <f t="shared" si="366"/>
        <v>0</v>
      </c>
      <c r="AR302" s="243">
        <f t="shared" si="355"/>
        <v>0</v>
      </c>
      <c r="AS302" s="243">
        <f t="shared" si="346"/>
        <v>0</v>
      </c>
      <c r="AT302" s="249">
        <f t="shared" si="319"/>
        <v>0</v>
      </c>
      <c r="AU302" s="249">
        <f t="shared" si="356"/>
        <v>0</v>
      </c>
      <c r="AV302" s="44">
        <f t="shared" si="335"/>
        <v>1</v>
      </c>
      <c r="AW302" s="44">
        <f t="shared" si="336"/>
        <v>0</v>
      </c>
      <c r="AX302" s="249" t="e">
        <f t="shared" si="357"/>
        <v>#VALUE!</v>
      </c>
      <c r="AY302" s="249" t="e">
        <f t="shared" si="337"/>
        <v>#VALUE!</v>
      </c>
      <c r="AZ302" s="243" t="e">
        <f t="shared" si="338"/>
        <v>#VALUE!</v>
      </c>
      <c r="BA302" s="253">
        <f t="shared" si="339"/>
        <v>0</v>
      </c>
      <c r="BB302" s="253">
        <f t="shared" si="340"/>
        <v>0</v>
      </c>
      <c r="BC302" s="226">
        <f t="shared" si="341"/>
        <v>0</v>
      </c>
      <c r="BD302" s="249" t="b">
        <f t="shared" si="342"/>
        <v>0</v>
      </c>
      <c r="BE302" s="249">
        <f t="shared" si="347"/>
        <v>0</v>
      </c>
      <c r="BF302" s="236">
        <f t="shared" si="348"/>
        <v>0</v>
      </c>
      <c r="BG302" s="80"/>
      <c r="BH302" s="80"/>
      <c r="BI302" s="80"/>
      <c r="BN302" s="82"/>
      <c r="BO302" s="82"/>
      <c r="BP302" s="82"/>
      <c r="BQ302" s="82"/>
      <c r="BR302" s="82"/>
      <c r="BS302" s="82"/>
      <c r="BU302" s="131"/>
      <c r="BV302" s="131"/>
    </row>
    <row r="303" spans="1:74" ht="12.75" customHeight="1">
      <c r="A303" s="56"/>
      <c r="B303" s="93"/>
      <c r="C303" s="40" t="str">
        <f t="shared" si="349"/>
        <v/>
      </c>
      <c r="D303" s="55" t="str">
        <f t="shared" si="345"/>
        <v/>
      </c>
      <c r="E303" s="102" t="str">
        <f t="shared" si="343"/>
        <v/>
      </c>
      <c r="F303" s="103" t="str">
        <f t="shared" si="358"/>
        <v/>
      </c>
      <c r="G303" s="102" t="str">
        <f t="shared" si="344"/>
        <v/>
      </c>
      <c r="H303" s="189" t="str">
        <f t="shared" si="359"/>
        <v/>
      </c>
      <c r="I303" s="190"/>
      <c r="J303" s="104"/>
      <c r="K303" s="104"/>
      <c r="L303" s="105" t="str">
        <f t="shared" si="350"/>
        <v/>
      </c>
      <c r="M303" s="104"/>
      <c r="N303" s="104"/>
      <c r="O303" s="107" t="str">
        <f t="shared" si="351"/>
        <v/>
      </c>
      <c r="P303" s="53"/>
      <c r="Q303" s="254"/>
      <c r="R303" s="238">
        <f t="shared" si="320"/>
        <v>0</v>
      </c>
      <c r="S303" s="44">
        <f t="shared" si="321"/>
        <v>0</v>
      </c>
      <c r="T303" s="44">
        <f t="shared" si="322"/>
        <v>1900</v>
      </c>
      <c r="U303" s="44">
        <f t="shared" si="323"/>
        <v>0</v>
      </c>
      <c r="V303" s="44">
        <f t="shared" si="324"/>
        <v>0</v>
      </c>
      <c r="W303" s="44">
        <f t="shared" si="352"/>
        <v>0</v>
      </c>
      <c r="X303" s="236">
        <f t="shared" si="325"/>
        <v>1</v>
      </c>
      <c r="Y303" s="236">
        <f t="shared" si="326"/>
        <v>0</v>
      </c>
      <c r="Z303" s="236">
        <f t="shared" si="327"/>
        <v>0</v>
      </c>
      <c r="AA303" s="236">
        <f t="shared" si="328"/>
        <v>0</v>
      </c>
      <c r="AB303" s="236">
        <f t="shared" si="329"/>
        <v>0</v>
      </c>
      <c r="AC303" s="251">
        <f>PMT(U303/R24*(AB303),1,-AQ302,AQ302)</f>
        <v>0</v>
      </c>
      <c r="AD303" s="251">
        <f t="shared" si="330"/>
        <v>0</v>
      </c>
      <c r="AE303" s="251">
        <f t="shared" si="331"/>
        <v>0</v>
      </c>
      <c r="AF303" s="251">
        <f t="shared" si="332"/>
        <v>0</v>
      </c>
      <c r="AG303" s="251">
        <f t="shared" si="333"/>
        <v>0</v>
      </c>
      <c r="AH303" s="252">
        <f t="shared" si="360"/>
        <v>0</v>
      </c>
      <c r="AI303" s="252">
        <f t="shared" si="361"/>
        <v>1</v>
      </c>
      <c r="AJ303" s="236">
        <f t="shared" si="362"/>
        <v>0</v>
      </c>
      <c r="AK303" s="249">
        <f t="shared" si="353"/>
        <v>0</v>
      </c>
      <c r="AL303" s="236">
        <f t="shared" si="334"/>
        <v>0</v>
      </c>
      <c r="AM303" s="249">
        <f t="shared" si="354"/>
        <v>0</v>
      </c>
      <c r="AN303" s="249">
        <f t="shared" si="363"/>
        <v>0</v>
      </c>
      <c r="AO303" s="249">
        <f t="shared" si="364"/>
        <v>0</v>
      </c>
      <c r="AP303" s="249">
        <f t="shared" si="365"/>
        <v>0</v>
      </c>
      <c r="AQ303" s="251">
        <f t="shared" si="366"/>
        <v>0</v>
      </c>
      <c r="AR303" s="243">
        <f t="shared" si="355"/>
        <v>0</v>
      </c>
      <c r="AS303" s="243">
        <f t="shared" si="346"/>
        <v>0</v>
      </c>
      <c r="AT303" s="249">
        <f t="shared" si="319"/>
        <v>0</v>
      </c>
      <c r="AU303" s="249">
        <f t="shared" si="356"/>
        <v>0</v>
      </c>
      <c r="AV303" s="44">
        <f t="shared" si="335"/>
        <v>1</v>
      </c>
      <c r="AW303" s="44">
        <f t="shared" si="336"/>
        <v>0</v>
      </c>
      <c r="AX303" s="249" t="e">
        <f t="shared" si="357"/>
        <v>#VALUE!</v>
      </c>
      <c r="AY303" s="249" t="e">
        <f t="shared" si="337"/>
        <v>#VALUE!</v>
      </c>
      <c r="AZ303" s="243" t="e">
        <f t="shared" si="338"/>
        <v>#VALUE!</v>
      </c>
      <c r="BA303" s="253">
        <f t="shared" si="339"/>
        <v>0</v>
      </c>
      <c r="BB303" s="253">
        <f t="shared" si="340"/>
        <v>0</v>
      </c>
      <c r="BC303" s="226">
        <f t="shared" si="341"/>
        <v>0</v>
      </c>
      <c r="BD303" s="249" t="b">
        <f t="shared" si="342"/>
        <v>0</v>
      </c>
      <c r="BE303" s="249">
        <f t="shared" si="347"/>
        <v>0</v>
      </c>
      <c r="BF303" s="236">
        <f t="shared" si="348"/>
        <v>0</v>
      </c>
      <c r="BG303" s="80"/>
      <c r="BH303" s="80"/>
      <c r="BI303" s="80"/>
      <c r="BN303" s="82"/>
      <c r="BO303" s="82"/>
      <c r="BP303" s="82"/>
      <c r="BQ303" s="82"/>
      <c r="BR303" s="82"/>
      <c r="BS303" s="82"/>
      <c r="BU303" s="131"/>
      <c r="BV303" s="131"/>
    </row>
    <row r="304" spans="1:74" ht="12.75" customHeight="1">
      <c r="A304" s="56"/>
      <c r="B304" s="93"/>
      <c r="C304" s="40" t="str">
        <f t="shared" si="349"/>
        <v/>
      </c>
      <c r="D304" s="55" t="str">
        <f t="shared" si="345"/>
        <v/>
      </c>
      <c r="E304" s="102" t="str">
        <f t="shared" si="343"/>
        <v/>
      </c>
      <c r="F304" s="103" t="str">
        <f t="shared" si="358"/>
        <v/>
      </c>
      <c r="G304" s="102" t="str">
        <f t="shared" si="344"/>
        <v/>
      </c>
      <c r="H304" s="189" t="str">
        <f t="shared" si="359"/>
        <v/>
      </c>
      <c r="I304" s="190"/>
      <c r="J304" s="104"/>
      <c r="K304" s="104"/>
      <c r="L304" s="105" t="str">
        <f t="shared" si="350"/>
        <v/>
      </c>
      <c r="M304" s="104"/>
      <c r="N304" s="104"/>
      <c r="O304" s="107" t="str">
        <f t="shared" si="351"/>
        <v/>
      </c>
      <c r="P304" s="53"/>
      <c r="Q304" s="254"/>
      <c r="R304" s="238">
        <f t="shared" si="320"/>
        <v>0</v>
      </c>
      <c r="S304" s="44">
        <f t="shared" si="321"/>
        <v>0</v>
      </c>
      <c r="T304" s="44">
        <f t="shared" si="322"/>
        <v>1900</v>
      </c>
      <c r="U304" s="44">
        <f t="shared" si="323"/>
        <v>0</v>
      </c>
      <c r="V304" s="44">
        <f t="shared" si="324"/>
        <v>0</v>
      </c>
      <c r="W304" s="44">
        <f t="shared" si="352"/>
        <v>0</v>
      </c>
      <c r="X304" s="236">
        <f t="shared" si="325"/>
        <v>1</v>
      </c>
      <c r="Y304" s="236">
        <f t="shared" si="326"/>
        <v>0</v>
      </c>
      <c r="Z304" s="236">
        <f t="shared" si="327"/>
        <v>0</v>
      </c>
      <c r="AA304" s="236">
        <f t="shared" si="328"/>
        <v>0</v>
      </c>
      <c r="AB304" s="236">
        <f t="shared" si="329"/>
        <v>0</v>
      </c>
      <c r="AC304" s="251">
        <f>PMT(U304/R24*(AB304),1,-AQ303,AQ303)</f>
        <v>0</v>
      </c>
      <c r="AD304" s="251">
        <f t="shared" si="330"/>
        <v>0</v>
      </c>
      <c r="AE304" s="251">
        <f t="shared" si="331"/>
        <v>0</v>
      </c>
      <c r="AF304" s="251">
        <f t="shared" si="332"/>
        <v>0</v>
      </c>
      <c r="AG304" s="251">
        <f t="shared" si="333"/>
        <v>0</v>
      </c>
      <c r="AH304" s="252">
        <f t="shared" si="360"/>
        <v>0</v>
      </c>
      <c r="AI304" s="252">
        <f t="shared" si="361"/>
        <v>1</v>
      </c>
      <c r="AJ304" s="236">
        <f t="shared" si="362"/>
        <v>0</v>
      </c>
      <c r="AK304" s="249">
        <f t="shared" si="353"/>
        <v>0</v>
      </c>
      <c r="AL304" s="236">
        <f t="shared" si="334"/>
        <v>0</v>
      </c>
      <c r="AM304" s="249">
        <f t="shared" si="354"/>
        <v>0</v>
      </c>
      <c r="AN304" s="249">
        <f t="shared" si="363"/>
        <v>0</v>
      </c>
      <c r="AO304" s="249">
        <f t="shared" si="364"/>
        <v>0</v>
      </c>
      <c r="AP304" s="249">
        <f t="shared" si="365"/>
        <v>0</v>
      </c>
      <c r="AQ304" s="251">
        <f t="shared" si="366"/>
        <v>0</v>
      </c>
      <c r="AR304" s="243">
        <f t="shared" si="355"/>
        <v>0</v>
      </c>
      <c r="AS304" s="243">
        <f t="shared" si="346"/>
        <v>0</v>
      </c>
      <c r="AT304" s="249">
        <f t="shared" si="319"/>
        <v>0</v>
      </c>
      <c r="AU304" s="249">
        <f t="shared" si="356"/>
        <v>0</v>
      </c>
      <c r="AV304" s="44">
        <f t="shared" si="335"/>
        <v>1</v>
      </c>
      <c r="AW304" s="44">
        <f t="shared" si="336"/>
        <v>0</v>
      </c>
      <c r="AX304" s="249" t="e">
        <f t="shared" si="357"/>
        <v>#VALUE!</v>
      </c>
      <c r="AY304" s="249" t="e">
        <f t="shared" si="337"/>
        <v>#VALUE!</v>
      </c>
      <c r="AZ304" s="243" t="e">
        <f t="shared" si="338"/>
        <v>#VALUE!</v>
      </c>
      <c r="BA304" s="253">
        <f t="shared" si="339"/>
        <v>0</v>
      </c>
      <c r="BB304" s="253">
        <f t="shared" si="340"/>
        <v>0</v>
      </c>
      <c r="BC304" s="226">
        <f t="shared" si="341"/>
        <v>0</v>
      </c>
      <c r="BD304" s="249" t="b">
        <f t="shared" si="342"/>
        <v>0</v>
      </c>
      <c r="BE304" s="249">
        <f t="shared" si="347"/>
        <v>0</v>
      </c>
      <c r="BF304" s="236">
        <f t="shared" si="348"/>
        <v>0</v>
      </c>
      <c r="BG304" s="80"/>
      <c r="BH304" s="80"/>
      <c r="BI304" s="80"/>
      <c r="BN304" s="82"/>
      <c r="BO304" s="82"/>
      <c r="BP304" s="82"/>
      <c r="BQ304" s="82"/>
      <c r="BR304" s="82"/>
      <c r="BS304" s="82"/>
      <c r="BU304" s="131"/>
      <c r="BV304" s="131"/>
    </row>
    <row r="305" spans="1:74" ht="12.75" customHeight="1">
      <c r="A305" s="56"/>
      <c r="B305" s="93"/>
      <c r="C305" s="40" t="str">
        <f t="shared" si="349"/>
        <v/>
      </c>
      <c r="D305" s="55" t="str">
        <f t="shared" si="345"/>
        <v/>
      </c>
      <c r="E305" s="102" t="str">
        <f t="shared" si="343"/>
        <v/>
      </c>
      <c r="F305" s="103" t="str">
        <f t="shared" si="358"/>
        <v/>
      </c>
      <c r="G305" s="102" t="str">
        <f t="shared" si="344"/>
        <v/>
      </c>
      <c r="H305" s="189" t="str">
        <f t="shared" si="359"/>
        <v/>
      </c>
      <c r="I305" s="190"/>
      <c r="J305" s="104"/>
      <c r="K305" s="104"/>
      <c r="L305" s="105" t="str">
        <f t="shared" si="350"/>
        <v/>
      </c>
      <c r="M305" s="104"/>
      <c r="N305" s="104"/>
      <c r="O305" s="107" t="str">
        <f t="shared" si="351"/>
        <v/>
      </c>
      <c r="P305" s="53"/>
      <c r="Q305" s="254"/>
      <c r="R305" s="238">
        <f t="shared" si="320"/>
        <v>0</v>
      </c>
      <c r="S305" s="44">
        <f t="shared" si="321"/>
        <v>0</v>
      </c>
      <c r="T305" s="44">
        <f t="shared" si="322"/>
        <v>1900</v>
      </c>
      <c r="U305" s="44">
        <f t="shared" si="323"/>
        <v>0</v>
      </c>
      <c r="V305" s="44">
        <f t="shared" si="324"/>
        <v>0</v>
      </c>
      <c r="W305" s="44">
        <f t="shared" si="352"/>
        <v>0</v>
      </c>
      <c r="X305" s="236">
        <f t="shared" si="325"/>
        <v>1</v>
      </c>
      <c r="Y305" s="236">
        <f t="shared" si="326"/>
        <v>0</v>
      </c>
      <c r="Z305" s="236">
        <f t="shared" si="327"/>
        <v>0</v>
      </c>
      <c r="AA305" s="236">
        <f t="shared" si="328"/>
        <v>0</v>
      </c>
      <c r="AB305" s="236">
        <f t="shared" si="329"/>
        <v>0</v>
      </c>
      <c r="AC305" s="251">
        <f>PMT(U305/R24*(AB305),1,-AQ304,AQ304)</f>
        <v>0</v>
      </c>
      <c r="AD305" s="251">
        <f t="shared" si="330"/>
        <v>0</v>
      </c>
      <c r="AE305" s="251">
        <f t="shared" si="331"/>
        <v>0</v>
      </c>
      <c r="AF305" s="251">
        <f t="shared" si="332"/>
        <v>0</v>
      </c>
      <c r="AG305" s="251">
        <f t="shared" si="333"/>
        <v>0</v>
      </c>
      <c r="AH305" s="252">
        <f t="shared" si="360"/>
        <v>0</v>
      </c>
      <c r="AI305" s="252">
        <f t="shared" si="361"/>
        <v>1</v>
      </c>
      <c r="AJ305" s="236">
        <f t="shared" si="362"/>
        <v>0</v>
      </c>
      <c r="AK305" s="249">
        <f t="shared" si="353"/>
        <v>0</v>
      </c>
      <c r="AL305" s="236">
        <f t="shared" si="334"/>
        <v>0</v>
      </c>
      <c r="AM305" s="249">
        <f t="shared" si="354"/>
        <v>0</v>
      </c>
      <c r="AN305" s="249">
        <f t="shared" si="363"/>
        <v>0</v>
      </c>
      <c r="AO305" s="249">
        <f t="shared" si="364"/>
        <v>0</v>
      </c>
      <c r="AP305" s="249">
        <f t="shared" si="365"/>
        <v>0</v>
      </c>
      <c r="AQ305" s="251">
        <f t="shared" si="366"/>
        <v>0</v>
      </c>
      <c r="AR305" s="243">
        <f t="shared" si="355"/>
        <v>0</v>
      </c>
      <c r="AS305" s="243">
        <f t="shared" si="346"/>
        <v>0</v>
      </c>
      <c r="AT305" s="249">
        <f t="shared" si="319"/>
        <v>0</v>
      </c>
      <c r="AU305" s="249">
        <f t="shared" si="356"/>
        <v>0</v>
      </c>
      <c r="AV305" s="44">
        <f t="shared" si="335"/>
        <v>1</v>
      </c>
      <c r="AW305" s="44">
        <f t="shared" si="336"/>
        <v>0</v>
      </c>
      <c r="AX305" s="249" t="e">
        <f t="shared" si="357"/>
        <v>#VALUE!</v>
      </c>
      <c r="AY305" s="249" t="e">
        <f t="shared" si="337"/>
        <v>#VALUE!</v>
      </c>
      <c r="AZ305" s="243" t="e">
        <f t="shared" si="338"/>
        <v>#VALUE!</v>
      </c>
      <c r="BA305" s="253">
        <f t="shared" si="339"/>
        <v>0</v>
      </c>
      <c r="BB305" s="253">
        <f t="shared" si="340"/>
        <v>0</v>
      </c>
      <c r="BC305" s="226">
        <f t="shared" si="341"/>
        <v>0</v>
      </c>
      <c r="BD305" s="249" t="b">
        <f t="shared" si="342"/>
        <v>0</v>
      </c>
      <c r="BE305" s="249">
        <f t="shared" si="347"/>
        <v>0</v>
      </c>
      <c r="BF305" s="236">
        <f t="shared" si="348"/>
        <v>0</v>
      </c>
      <c r="BG305" s="80"/>
      <c r="BH305" s="80"/>
      <c r="BI305" s="80"/>
      <c r="BN305" s="82"/>
      <c r="BO305" s="82"/>
      <c r="BP305" s="82"/>
      <c r="BQ305" s="82"/>
      <c r="BR305" s="82"/>
      <c r="BS305" s="82"/>
      <c r="BU305" s="131"/>
      <c r="BV305" s="131"/>
    </row>
    <row r="306" spans="1:74" ht="12.75" customHeight="1">
      <c r="A306" s="56"/>
      <c r="B306" s="93"/>
      <c r="C306" s="40" t="str">
        <f t="shared" si="349"/>
        <v/>
      </c>
      <c r="D306" s="55" t="str">
        <f t="shared" si="345"/>
        <v/>
      </c>
      <c r="E306" s="102" t="str">
        <f t="shared" si="343"/>
        <v/>
      </c>
      <c r="F306" s="103" t="str">
        <f t="shared" si="358"/>
        <v/>
      </c>
      <c r="G306" s="102" t="str">
        <f t="shared" si="344"/>
        <v/>
      </c>
      <c r="H306" s="189" t="str">
        <f t="shared" si="359"/>
        <v/>
      </c>
      <c r="I306" s="190"/>
      <c r="J306" s="104"/>
      <c r="K306" s="104"/>
      <c r="L306" s="105" t="str">
        <f t="shared" si="350"/>
        <v/>
      </c>
      <c r="M306" s="104"/>
      <c r="N306" s="104"/>
      <c r="O306" s="107" t="str">
        <f t="shared" si="351"/>
        <v/>
      </c>
      <c r="P306" s="53"/>
      <c r="Q306" s="254"/>
      <c r="R306" s="238">
        <f t="shared" si="320"/>
        <v>0</v>
      </c>
      <c r="S306" s="44">
        <f t="shared" si="321"/>
        <v>0</v>
      </c>
      <c r="T306" s="44">
        <f t="shared" si="322"/>
        <v>1900</v>
      </c>
      <c r="U306" s="44">
        <f t="shared" si="323"/>
        <v>0</v>
      </c>
      <c r="V306" s="44">
        <f t="shared" si="324"/>
        <v>0</v>
      </c>
      <c r="W306" s="44">
        <f t="shared" si="352"/>
        <v>0</v>
      </c>
      <c r="X306" s="236">
        <f t="shared" si="325"/>
        <v>1</v>
      </c>
      <c r="Y306" s="236">
        <f t="shared" si="326"/>
        <v>0</v>
      </c>
      <c r="Z306" s="236">
        <f t="shared" si="327"/>
        <v>0</v>
      </c>
      <c r="AA306" s="236">
        <f t="shared" si="328"/>
        <v>0</v>
      </c>
      <c r="AB306" s="236">
        <f t="shared" si="329"/>
        <v>0</v>
      </c>
      <c r="AC306" s="251">
        <f>PMT(U306/R24*(AB306),1,-AQ305,AQ305)</f>
        <v>0</v>
      </c>
      <c r="AD306" s="251">
        <f t="shared" si="330"/>
        <v>0</v>
      </c>
      <c r="AE306" s="251">
        <f t="shared" si="331"/>
        <v>0</v>
      </c>
      <c r="AF306" s="251">
        <f t="shared" si="332"/>
        <v>0</v>
      </c>
      <c r="AG306" s="251">
        <f t="shared" si="333"/>
        <v>0</v>
      </c>
      <c r="AH306" s="252">
        <f t="shared" si="360"/>
        <v>0</v>
      </c>
      <c r="AI306" s="252">
        <f t="shared" si="361"/>
        <v>1</v>
      </c>
      <c r="AJ306" s="236">
        <f t="shared" si="362"/>
        <v>0</v>
      </c>
      <c r="AK306" s="249">
        <f t="shared" si="353"/>
        <v>0</v>
      </c>
      <c r="AL306" s="236">
        <f t="shared" si="334"/>
        <v>0</v>
      </c>
      <c r="AM306" s="249">
        <f t="shared" si="354"/>
        <v>0</v>
      </c>
      <c r="AN306" s="249">
        <f t="shared" si="363"/>
        <v>0</v>
      </c>
      <c r="AO306" s="249">
        <f t="shared" si="364"/>
        <v>0</v>
      </c>
      <c r="AP306" s="249">
        <f t="shared" si="365"/>
        <v>0</v>
      </c>
      <c r="AQ306" s="251">
        <f t="shared" si="366"/>
        <v>0</v>
      </c>
      <c r="AR306" s="243">
        <f t="shared" si="355"/>
        <v>0</v>
      </c>
      <c r="AS306" s="243">
        <f t="shared" si="346"/>
        <v>0</v>
      </c>
      <c r="AT306" s="249">
        <f t="shared" si="319"/>
        <v>0</v>
      </c>
      <c r="AU306" s="249">
        <f t="shared" si="356"/>
        <v>0</v>
      </c>
      <c r="AV306" s="44">
        <f t="shared" si="335"/>
        <v>1</v>
      </c>
      <c r="AW306" s="44">
        <f t="shared" si="336"/>
        <v>0</v>
      </c>
      <c r="AX306" s="249" t="e">
        <f t="shared" si="357"/>
        <v>#VALUE!</v>
      </c>
      <c r="AY306" s="249" t="e">
        <f t="shared" si="337"/>
        <v>#VALUE!</v>
      </c>
      <c r="AZ306" s="243" t="e">
        <f t="shared" si="338"/>
        <v>#VALUE!</v>
      </c>
      <c r="BA306" s="253">
        <f t="shared" si="339"/>
        <v>0</v>
      </c>
      <c r="BB306" s="253">
        <f t="shared" si="340"/>
        <v>0</v>
      </c>
      <c r="BC306" s="226">
        <f t="shared" si="341"/>
        <v>0</v>
      </c>
      <c r="BD306" s="249" t="b">
        <f t="shared" si="342"/>
        <v>0</v>
      </c>
      <c r="BE306" s="249">
        <f t="shared" si="347"/>
        <v>0</v>
      </c>
      <c r="BF306" s="236">
        <f t="shared" si="348"/>
        <v>0</v>
      </c>
      <c r="BG306" s="80"/>
      <c r="BH306" s="80"/>
      <c r="BI306" s="80"/>
      <c r="BN306" s="82"/>
      <c r="BO306" s="82"/>
      <c r="BP306" s="82"/>
      <c r="BQ306" s="82"/>
      <c r="BR306" s="82"/>
      <c r="BS306" s="82"/>
      <c r="BU306" s="131"/>
      <c r="BV306" s="131"/>
    </row>
    <row r="307" spans="1:74" ht="12.75" customHeight="1">
      <c r="A307" s="56"/>
      <c r="B307" s="93"/>
      <c r="C307" s="40" t="str">
        <f t="shared" si="349"/>
        <v/>
      </c>
      <c r="D307" s="55" t="str">
        <f t="shared" si="345"/>
        <v/>
      </c>
      <c r="E307" s="102" t="str">
        <f t="shared" si="343"/>
        <v/>
      </c>
      <c r="F307" s="103" t="str">
        <f t="shared" si="358"/>
        <v/>
      </c>
      <c r="G307" s="102" t="str">
        <f t="shared" si="344"/>
        <v/>
      </c>
      <c r="H307" s="189" t="str">
        <f t="shared" si="359"/>
        <v/>
      </c>
      <c r="I307" s="190"/>
      <c r="J307" s="104"/>
      <c r="K307" s="104"/>
      <c r="L307" s="105" t="str">
        <f t="shared" si="350"/>
        <v/>
      </c>
      <c r="M307" s="104"/>
      <c r="N307" s="104"/>
      <c r="O307" s="107" t="str">
        <f t="shared" si="351"/>
        <v/>
      </c>
      <c r="P307" s="53"/>
      <c r="Q307" s="254"/>
      <c r="R307" s="238">
        <f t="shared" si="320"/>
        <v>0</v>
      </c>
      <c r="S307" s="44">
        <f t="shared" si="321"/>
        <v>0</v>
      </c>
      <c r="T307" s="44">
        <f t="shared" si="322"/>
        <v>1900</v>
      </c>
      <c r="U307" s="44">
        <f t="shared" si="323"/>
        <v>0</v>
      </c>
      <c r="V307" s="44">
        <f t="shared" si="324"/>
        <v>0</v>
      </c>
      <c r="W307" s="44">
        <f t="shared" si="352"/>
        <v>0</v>
      </c>
      <c r="X307" s="236">
        <f t="shared" si="325"/>
        <v>1</v>
      </c>
      <c r="Y307" s="236">
        <f t="shared" si="326"/>
        <v>0</v>
      </c>
      <c r="Z307" s="236">
        <f t="shared" si="327"/>
        <v>0</v>
      </c>
      <c r="AA307" s="236">
        <f t="shared" si="328"/>
        <v>0</v>
      </c>
      <c r="AB307" s="236">
        <f t="shared" si="329"/>
        <v>0</v>
      </c>
      <c r="AC307" s="251">
        <f>PMT(U307/R24*(AB307),1,-AQ306,AQ306)</f>
        <v>0</v>
      </c>
      <c r="AD307" s="251">
        <f t="shared" si="330"/>
        <v>0</v>
      </c>
      <c r="AE307" s="251">
        <f t="shared" si="331"/>
        <v>0</v>
      </c>
      <c r="AF307" s="251">
        <f t="shared" si="332"/>
        <v>0</v>
      </c>
      <c r="AG307" s="251">
        <f t="shared" si="333"/>
        <v>0</v>
      </c>
      <c r="AH307" s="252">
        <f t="shared" si="360"/>
        <v>0</v>
      </c>
      <c r="AI307" s="252">
        <f t="shared" si="361"/>
        <v>1</v>
      </c>
      <c r="AJ307" s="236">
        <f t="shared" si="362"/>
        <v>0</v>
      </c>
      <c r="AK307" s="249">
        <f t="shared" si="353"/>
        <v>0</v>
      </c>
      <c r="AL307" s="236">
        <f t="shared" si="334"/>
        <v>0</v>
      </c>
      <c r="AM307" s="249">
        <f t="shared" si="354"/>
        <v>0</v>
      </c>
      <c r="AN307" s="249">
        <f t="shared" si="363"/>
        <v>0</v>
      </c>
      <c r="AO307" s="249">
        <f t="shared" si="364"/>
        <v>0</v>
      </c>
      <c r="AP307" s="249">
        <f t="shared" si="365"/>
        <v>0</v>
      </c>
      <c r="AQ307" s="251">
        <f t="shared" si="366"/>
        <v>0</v>
      </c>
      <c r="AR307" s="243">
        <f t="shared" si="355"/>
        <v>0</v>
      </c>
      <c r="AS307" s="243">
        <f t="shared" si="346"/>
        <v>0</v>
      </c>
      <c r="AT307" s="249">
        <f t="shared" ref="AT307:AT370" si="367">IF(A308="",0,AT306+M307-N307)</f>
        <v>0</v>
      </c>
      <c r="AU307" s="249">
        <f t="shared" si="356"/>
        <v>0</v>
      </c>
      <c r="AV307" s="44">
        <f t="shared" si="335"/>
        <v>1</v>
      </c>
      <c r="AW307" s="44">
        <f t="shared" si="336"/>
        <v>0</v>
      </c>
      <c r="AX307" s="249" t="e">
        <f t="shared" si="357"/>
        <v>#VALUE!</v>
      </c>
      <c r="AY307" s="249" t="e">
        <f t="shared" si="337"/>
        <v>#VALUE!</v>
      </c>
      <c r="AZ307" s="243" t="e">
        <f t="shared" si="338"/>
        <v>#VALUE!</v>
      </c>
      <c r="BA307" s="253">
        <f t="shared" si="339"/>
        <v>0</v>
      </c>
      <c r="BB307" s="253">
        <f t="shared" si="340"/>
        <v>0</v>
      </c>
      <c r="BC307" s="226">
        <f t="shared" si="341"/>
        <v>0</v>
      </c>
      <c r="BD307" s="249" t="b">
        <f t="shared" si="342"/>
        <v>0</v>
      </c>
      <c r="BE307" s="249">
        <f t="shared" si="347"/>
        <v>0</v>
      </c>
      <c r="BF307" s="236">
        <f t="shared" si="348"/>
        <v>0</v>
      </c>
      <c r="BG307" s="80"/>
      <c r="BH307" s="80"/>
      <c r="BI307" s="80"/>
      <c r="BN307" s="82"/>
      <c r="BO307" s="82"/>
      <c r="BP307" s="82"/>
      <c r="BQ307" s="82"/>
      <c r="BR307" s="82"/>
      <c r="BS307" s="82"/>
      <c r="BU307" s="131"/>
      <c r="BV307" s="131"/>
    </row>
    <row r="308" spans="1:74" ht="12.75" customHeight="1">
      <c r="A308" s="56"/>
      <c r="B308" s="93"/>
      <c r="C308" s="40" t="str">
        <f t="shared" si="349"/>
        <v/>
      </c>
      <c r="D308" s="55" t="str">
        <f t="shared" si="345"/>
        <v/>
      </c>
      <c r="E308" s="102" t="str">
        <f t="shared" si="343"/>
        <v/>
      </c>
      <c r="F308" s="103" t="str">
        <f t="shared" si="358"/>
        <v/>
      </c>
      <c r="G308" s="102" t="str">
        <f t="shared" si="344"/>
        <v/>
      </c>
      <c r="H308" s="189" t="str">
        <f t="shared" si="359"/>
        <v/>
      </c>
      <c r="I308" s="190"/>
      <c r="J308" s="104"/>
      <c r="K308" s="104"/>
      <c r="L308" s="105" t="str">
        <f t="shared" si="350"/>
        <v/>
      </c>
      <c r="M308" s="104"/>
      <c r="N308" s="104"/>
      <c r="O308" s="107" t="str">
        <f t="shared" si="351"/>
        <v/>
      </c>
      <c r="P308" s="53"/>
      <c r="Q308" s="254"/>
      <c r="R308" s="238">
        <f t="shared" si="320"/>
        <v>0</v>
      </c>
      <c r="S308" s="44">
        <f t="shared" si="321"/>
        <v>0</v>
      </c>
      <c r="T308" s="44">
        <f t="shared" si="322"/>
        <v>1900</v>
      </c>
      <c r="U308" s="44">
        <f t="shared" si="323"/>
        <v>0</v>
      </c>
      <c r="V308" s="44">
        <f t="shared" si="324"/>
        <v>0</v>
      </c>
      <c r="W308" s="44">
        <f t="shared" si="352"/>
        <v>0</v>
      </c>
      <c r="X308" s="236">
        <f t="shared" si="325"/>
        <v>1</v>
      </c>
      <c r="Y308" s="236">
        <f t="shared" si="326"/>
        <v>0</v>
      </c>
      <c r="Z308" s="236">
        <f t="shared" si="327"/>
        <v>0</v>
      </c>
      <c r="AA308" s="236">
        <f t="shared" si="328"/>
        <v>0</v>
      </c>
      <c r="AB308" s="236">
        <f t="shared" si="329"/>
        <v>0</v>
      </c>
      <c r="AC308" s="251">
        <f>PMT(U308/R24*(AB308),1,-AQ307,AQ307)</f>
        <v>0</v>
      </c>
      <c r="AD308" s="251">
        <f t="shared" si="330"/>
        <v>0</v>
      </c>
      <c r="AE308" s="251">
        <f t="shared" si="331"/>
        <v>0</v>
      </c>
      <c r="AF308" s="251">
        <f t="shared" si="332"/>
        <v>0</v>
      </c>
      <c r="AG308" s="251">
        <f t="shared" si="333"/>
        <v>0</v>
      </c>
      <c r="AH308" s="252">
        <f t="shared" si="360"/>
        <v>0</v>
      </c>
      <c r="AI308" s="252">
        <f t="shared" si="361"/>
        <v>1</v>
      </c>
      <c r="AJ308" s="236">
        <f t="shared" si="362"/>
        <v>0</v>
      </c>
      <c r="AK308" s="249">
        <f t="shared" si="353"/>
        <v>0</v>
      </c>
      <c r="AL308" s="236">
        <f t="shared" si="334"/>
        <v>0</v>
      </c>
      <c r="AM308" s="249">
        <f t="shared" si="354"/>
        <v>0</v>
      </c>
      <c r="AN308" s="249">
        <f t="shared" si="363"/>
        <v>0</v>
      </c>
      <c r="AO308" s="249">
        <f t="shared" si="364"/>
        <v>0</v>
      </c>
      <c r="AP308" s="249">
        <f t="shared" si="365"/>
        <v>0</v>
      </c>
      <c r="AQ308" s="251">
        <f t="shared" si="366"/>
        <v>0</v>
      </c>
      <c r="AR308" s="243">
        <f t="shared" si="355"/>
        <v>0</v>
      </c>
      <c r="AS308" s="243">
        <f t="shared" si="346"/>
        <v>0</v>
      </c>
      <c r="AT308" s="249">
        <f t="shared" si="367"/>
        <v>0</v>
      </c>
      <c r="AU308" s="249">
        <f t="shared" si="356"/>
        <v>0</v>
      </c>
      <c r="AV308" s="44">
        <f t="shared" si="335"/>
        <v>1</v>
      </c>
      <c r="AW308" s="44">
        <f t="shared" si="336"/>
        <v>0</v>
      </c>
      <c r="AX308" s="249" t="e">
        <f t="shared" si="357"/>
        <v>#VALUE!</v>
      </c>
      <c r="AY308" s="249" t="e">
        <f t="shared" si="337"/>
        <v>#VALUE!</v>
      </c>
      <c r="AZ308" s="243" t="e">
        <f t="shared" si="338"/>
        <v>#VALUE!</v>
      </c>
      <c r="BA308" s="253">
        <f t="shared" si="339"/>
        <v>0</v>
      </c>
      <c r="BB308" s="253">
        <f t="shared" si="340"/>
        <v>0</v>
      </c>
      <c r="BC308" s="226">
        <f t="shared" si="341"/>
        <v>0</v>
      </c>
      <c r="BD308" s="249" t="b">
        <f t="shared" si="342"/>
        <v>0</v>
      </c>
      <c r="BE308" s="249">
        <f t="shared" si="347"/>
        <v>0</v>
      </c>
      <c r="BF308" s="236">
        <f t="shared" si="348"/>
        <v>0</v>
      </c>
      <c r="BG308" s="80"/>
      <c r="BH308" s="80"/>
      <c r="BI308" s="80"/>
      <c r="BN308" s="82"/>
      <c r="BO308" s="82"/>
      <c r="BP308" s="82"/>
      <c r="BQ308" s="82"/>
      <c r="BR308" s="82"/>
      <c r="BS308" s="82"/>
      <c r="BU308" s="131"/>
      <c r="BV308" s="131"/>
    </row>
    <row r="309" spans="1:74" ht="12.75" customHeight="1">
      <c r="A309" s="56"/>
      <c r="B309" s="93"/>
      <c r="C309" s="40" t="str">
        <f t="shared" si="349"/>
        <v/>
      </c>
      <c r="D309" s="55" t="str">
        <f t="shared" si="345"/>
        <v/>
      </c>
      <c r="E309" s="102" t="str">
        <f t="shared" si="343"/>
        <v/>
      </c>
      <c r="F309" s="103" t="str">
        <f t="shared" si="358"/>
        <v/>
      </c>
      <c r="G309" s="102" t="str">
        <f t="shared" si="344"/>
        <v/>
      </c>
      <c r="H309" s="189" t="str">
        <f t="shared" si="359"/>
        <v/>
      </c>
      <c r="I309" s="190"/>
      <c r="J309" s="104"/>
      <c r="K309" s="104"/>
      <c r="L309" s="105" t="str">
        <f t="shared" si="350"/>
        <v/>
      </c>
      <c r="M309" s="104"/>
      <c r="N309" s="104"/>
      <c r="O309" s="107" t="str">
        <f t="shared" si="351"/>
        <v/>
      </c>
      <c r="P309" s="53"/>
      <c r="Q309" s="254"/>
      <c r="R309" s="238">
        <f t="shared" si="320"/>
        <v>0</v>
      </c>
      <c r="S309" s="44">
        <f t="shared" si="321"/>
        <v>0</v>
      </c>
      <c r="T309" s="44">
        <f t="shared" si="322"/>
        <v>1900</v>
      </c>
      <c r="U309" s="44">
        <f t="shared" si="323"/>
        <v>0</v>
      </c>
      <c r="V309" s="44">
        <f t="shared" si="324"/>
        <v>0</v>
      </c>
      <c r="W309" s="44">
        <f t="shared" si="352"/>
        <v>0</v>
      </c>
      <c r="X309" s="236">
        <f t="shared" si="325"/>
        <v>1</v>
      </c>
      <c r="Y309" s="236">
        <f t="shared" si="326"/>
        <v>0</v>
      </c>
      <c r="Z309" s="236">
        <f t="shared" si="327"/>
        <v>0</v>
      </c>
      <c r="AA309" s="236">
        <f t="shared" si="328"/>
        <v>0</v>
      </c>
      <c r="AB309" s="236">
        <f t="shared" si="329"/>
        <v>0</v>
      </c>
      <c r="AC309" s="251">
        <f>PMT(U309/R24*(AB309),1,-AQ308,AQ308)</f>
        <v>0</v>
      </c>
      <c r="AD309" s="251">
        <f t="shared" si="330"/>
        <v>0</v>
      </c>
      <c r="AE309" s="251">
        <f t="shared" si="331"/>
        <v>0</v>
      </c>
      <c r="AF309" s="251">
        <f t="shared" si="332"/>
        <v>0</v>
      </c>
      <c r="AG309" s="251">
        <f t="shared" si="333"/>
        <v>0</v>
      </c>
      <c r="AH309" s="252">
        <f t="shared" si="360"/>
        <v>0</v>
      </c>
      <c r="AI309" s="252">
        <f t="shared" si="361"/>
        <v>1</v>
      </c>
      <c r="AJ309" s="236">
        <f t="shared" si="362"/>
        <v>0</v>
      </c>
      <c r="AK309" s="249">
        <f t="shared" si="353"/>
        <v>0</v>
      </c>
      <c r="AL309" s="236">
        <f t="shared" si="334"/>
        <v>0</v>
      </c>
      <c r="AM309" s="249">
        <f t="shared" si="354"/>
        <v>0</v>
      </c>
      <c r="AN309" s="249">
        <f t="shared" si="363"/>
        <v>0</v>
      </c>
      <c r="AO309" s="249">
        <f t="shared" si="364"/>
        <v>0</v>
      </c>
      <c r="AP309" s="249">
        <f t="shared" si="365"/>
        <v>0</v>
      </c>
      <c r="AQ309" s="251">
        <f t="shared" si="366"/>
        <v>0</v>
      </c>
      <c r="AR309" s="243">
        <f t="shared" si="355"/>
        <v>0</v>
      </c>
      <c r="AS309" s="243">
        <f t="shared" si="346"/>
        <v>0</v>
      </c>
      <c r="AT309" s="249">
        <f t="shared" si="367"/>
        <v>0</v>
      </c>
      <c r="AU309" s="249">
        <f t="shared" si="356"/>
        <v>0</v>
      </c>
      <c r="AV309" s="44">
        <f t="shared" si="335"/>
        <v>1</v>
      </c>
      <c r="AW309" s="44">
        <f t="shared" si="336"/>
        <v>0</v>
      </c>
      <c r="AX309" s="249" t="e">
        <f t="shared" si="357"/>
        <v>#VALUE!</v>
      </c>
      <c r="AY309" s="249" t="e">
        <f t="shared" si="337"/>
        <v>#VALUE!</v>
      </c>
      <c r="AZ309" s="243" t="e">
        <f t="shared" si="338"/>
        <v>#VALUE!</v>
      </c>
      <c r="BA309" s="253">
        <f t="shared" si="339"/>
        <v>0</v>
      </c>
      <c r="BB309" s="253">
        <f t="shared" si="340"/>
        <v>0</v>
      </c>
      <c r="BC309" s="226">
        <f t="shared" si="341"/>
        <v>0</v>
      </c>
      <c r="BD309" s="249" t="b">
        <f t="shared" si="342"/>
        <v>0</v>
      </c>
      <c r="BE309" s="249">
        <f t="shared" si="347"/>
        <v>0</v>
      </c>
      <c r="BF309" s="236">
        <f t="shared" si="348"/>
        <v>0</v>
      </c>
      <c r="BG309" s="80"/>
      <c r="BH309" s="80"/>
      <c r="BI309" s="80"/>
      <c r="BN309" s="82"/>
      <c r="BO309" s="82"/>
      <c r="BP309" s="82"/>
      <c r="BQ309" s="82"/>
      <c r="BR309" s="82"/>
      <c r="BS309" s="82"/>
      <c r="BU309" s="131"/>
      <c r="BV309" s="131"/>
    </row>
    <row r="310" spans="1:74" ht="12.75" customHeight="1">
      <c r="A310" s="56"/>
      <c r="B310" s="93"/>
      <c r="C310" s="40" t="str">
        <f t="shared" si="349"/>
        <v/>
      </c>
      <c r="D310" s="55" t="str">
        <f t="shared" si="345"/>
        <v/>
      </c>
      <c r="E310" s="102" t="str">
        <f t="shared" si="343"/>
        <v/>
      </c>
      <c r="F310" s="103" t="str">
        <f t="shared" si="358"/>
        <v/>
      </c>
      <c r="G310" s="102" t="str">
        <f t="shared" si="344"/>
        <v/>
      </c>
      <c r="H310" s="189" t="str">
        <f t="shared" si="359"/>
        <v/>
      </c>
      <c r="I310" s="190"/>
      <c r="J310" s="104"/>
      <c r="K310" s="104"/>
      <c r="L310" s="105" t="str">
        <f t="shared" si="350"/>
        <v/>
      </c>
      <c r="M310" s="104"/>
      <c r="N310" s="104"/>
      <c r="O310" s="107" t="str">
        <f t="shared" si="351"/>
        <v/>
      </c>
      <c r="P310" s="53"/>
      <c r="Q310" s="254"/>
      <c r="R310" s="238">
        <f t="shared" si="320"/>
        <v>0</v>
      </c>
      <c r="S310" s="44">
        <f t="shared" si="321"/>
        <v>0</v>
      </c>
      <c r="T310" s="44">
        <f t="shared" si="322"/>
        <v>1900</v>
      </c>
      <c r="U310" s="44">
        <f t="shared" si="323"/>
        <v>0</v>
      </c>
      <c r="V310" s="44">
        <f t="shared" si="324"/>
        <v>0</v>
      </c>
      <c r="W310" s="44">
        <f t="shared" si="352"/>
        <v>0</v>
      </c>
      <c r="X310" s="236">
        <f t="shared" si="325"/>
        <v>1</v>
      </c>
      <c r="Y310" s="236">
        <f t="shared" si="326"/>
        <v>0</v>
      </c>
      <c r="Z310" s="236">
        <f t="shared" si="327"/>
        <v>0</v>
      </c>
      <c r="AA310" s="236">
        <f t="shared" si="328"/>
        <v>0</v>
      </c>
      <c r="AB310" s="236">
        <f t="shared" si="329"/>
        <v>0</v>
      </c>
      <c r="AC310" s="251">
        <f>PMT(U310/R24*(AB310),1,-AQ309,AQ309)</f>
        <v>0</v>
      </c>
      <c r="AD310" s="251">
        <f t="shared" si="330"/>
        <v>0</v>
      </c>
      <c r="AE310" s="251">
        <f t="shared" si="331"/>
        <v>0</v>
      </c>
      <c r="AF310" s="251">
        <f t="shared" si="332"/>
        <v>0</v>
      </c>
      <c r="AG310" s="251">
        <f t="shared" si="333"/>
        <v>0</v>
      </c>
      <c r="AH310" s="252">
        <f t="shared" si="360"/>
        <v>0</v>
      </c>
      <c r="AI310" s="252">
        <f t="shared" si="361"/>
        <v>1</v>
      </c>
      <c r="AJ310" s="236">
        <f t="shared" si="362"/>
        <v>0</v>
      </c>
      <c r="AK310" s="249">
        <f t="shared" si="353"/>
        <v>0</v>
      </c>
      <c r="AL310" s="236">
        <f t="shared" si="334"/>
        <v>0</v>
      </c>
      <c r="AM310" s="249">
        <f t="shared" si="354"/>
        <v>0</v>
      </c>
      <c r="AN310" s="249">
        <f t="shared" si="363"/>
        <v>0</v>
      </c>
      <c r="AO310" s="249">
        <f t="shared" si="364"/>
        <v>0</v>
      </c>
      <c r="AP310" s="249">
        <f t="shared" si="365"/>
        <v>0</v>
      </c>
      <c r="AQ310" s="251">
        <f t="shared" si="366"/>
        <v>0</v>
      </c>
      <c r="AR310" s="243">
        <f t="shared" si="355"/>
        <v>0</v>
      </c>
      <c r="AS310" s="243">
        <f t="shared" si="346"/>
        <v>0</v>
      </c>
      <c r="AT310" s="249">
        <f t="shared" si="367"/>
        <v>0</v>
      </c>
      <c r="AU310" s="249">
        <f t="shared" si="356"/>
        <v>0</v>
      </c>
      <c r="AV310" s="44">
        <f t="shared" si="335"/>
        <v>1</v>
      </c>
      <c r="AW310" s="44">
        <f t="shared" si="336"/>
        <v>0</v>
      </c>
      <c r="AX310" s="249" t="e">
        <f t="shared" si="357"/>
        <v>#VALUE!</v>
      </c>
      <c r="AY310" s="249" t="e">
        <f t="shared" si="337"/>
        <v>#VALUE!</v>
      </c>
      <c r="AZ310" s="243" t="e">
        <f t="shared" si="338"/>
        <v>#VALUE!</v>
      </c>
      <c r="BA310" s="253">
        <f t="shared" si="339"/>
        <v>0</v>
      </c>
      <c r="BB310" s="253">
        <f t="shared" si="340"/>
        <v>0</v>
      </c>
      <c r="BC310" s="226">
        <f t="shared" si="341"/>
        <v>0</v>
      </c>
      <c r="BD310" s="249" t="b">
        <f t="shared" si="342"/>
        <v>0</v>
      </c>
      <c r="BE310" s="249">
        <f t="shared" si="347"/>
        <v>0</v>
      </c>
      <c r="BF310" s="236">
        <f t="shared" si="348"/>
        <v>0</v>
      </c>
      <c r="BG310" s="80"/>
      <c r="BH310" s="80"/>
      <c r="BI310" s="80"/>
      <c r="BN310" s="82"/>
      <c r="BO310" s="82"/>
      <c r="BP310" s="82"/>
      <c r="BQ310" s="82"/>
      <c r="BR310" s="82"/>
      <c r="BS310" s="82"/>
      <c r="BU310" s="131"/>
      <c r="BV310" s="131"/>
    </row>
    <row r="311" spans="1:74" ht="12.75" customHeight="1">
      <c r="A311" s="56"/>
      <c r="B311" s="93"/>
      <c r="C311" s="40" t="str">
        <f t="shared" si="349"/>
        <v/>
      </c>
      <c r="D311" s="55" t="str">
        <f t="shared" si="345"/>
        <v/>
      </c>
      <c r="E311" s="102" t="str">
        <f t="shared" si="343"/>
        <v/>
      </c>
      <c r="F311" s="103" t="str">
        <f t="shared" si="358"/>
        <v/>
      </c>
      <c r="G311" s="102" t="str">
        <f t="shared" si="344"/>
        <v/>
      </c>
      <c r="H311" s="189" t="str">
        <f t="shared" si="359"/>
        <v/>
      </c>
      <c r="I311" s="190"/>
      <c r="J311" s="104"/>
      <c r="K311" s="104"/>
      <c r="L311" s="105" t="str">
        <f t="shared" si="350"/>
        <v/>
      </c>
      <c r="M311" s="104"/>
      <c r="N311" s="104"/>
      <c r="O311" s="107" t="str">
        <f t="shared" si="351"/>
        <v/>
      </c>
      <c r="P311" s="53"/>
      <c r="Q311" s="254"/>
      <c r="R311" s="238">
        <f t="shared" si="320"/>
        <v>0</v>
      </c>
      <c r="S311" s="44">
        <f t="shared" si="321"/>
        <v>0</v>
      </c>
      <c r="T311" s="44">
        <f t="shared" si="322"/>
        <v>1900</v>
      </c>
      <c r="U311" s="44">
        <f t="shared" si="323"/>
        <v>0</v>
      </c>
      <c r="V311" s="44">
        <f t="shared" si="324"/>
        <v>0</v>
      </c>
      <c r="W311" s="44">
        <f t="shared" si="352"/>
        <v>0</v>
      </c>
      <c r="X311" s="236">
        <f t="shared" si="325"/>
        <v>1</v>
      </c>
      <c r="Y311" s="236">
        <f t="shared" si="326"/>
        <v>0</v>
      </c>
      <c r="Z311" s="236">
        <f t="shared" si="327"/>
        <v>0</v>
      </c>
      <c r="AA311" s="236">
        <f t="shared" si="328"/>
        <v>0</v>
      </c>
      <c r="AB311" s="236">
        <f t="shared" si="329"/>
        <v>0</v>
      </c>
      <c r="AC311" s="251">
        <f>PMT(U311/R24*(AB311),1,-AQ310,AQ310)</f>
        <v>0</v>
      </c>
      <c r="AD311" s="251">
        <f t="shared" si="330"/>
        <v>0</v>
      </c>
      <c r="AE311" s="251">
        <f t="shared" si="331"/>
        <v>0</v>
      </c>
      <c r="AF311" s="251">
        <f t="shared" si="332"/>
        <v>0</v>
      </c>
      <c r="AG311" s="251">
        <f t="shared" si="333"/>
        <v>0</v>
      </c>
      <c r="AH311" s="252">
        <f t="shared" si="360"/>
        <v>0</v>
      </c>
      <c r="AI311" s="252">
        <f t="shared" si="361"/>
        <v>1</v>
      </c>
      <c r="AJ311" s="236">
        <f t="shared" si="362"/>
        <v>0</v>
      </c>
      <c r="AK311" s="249">
        <f t="shared" si="353"/>
        <v>0</v>
      </c>
      <c r="AL311" s="236">
        <f t="shared" si="334"/>
        <v>0</v>
      </c>
      <c r="AM311" s="249">
        <f t="shared" si="354"/>
        <v>0</v>
      </c>
      <c r="AN311" s="249">
        <f t="shared" si="363"/>
        <v>0</v>
      </c>
      <c r="AO311" s="249">
        <f t="shared" si="364"/>
        <v>0</v>
      </c>
      <c r="AP311" s="249">
        <f t="shared" si="365"/>
        <v>0</v>
      </c>
      <c r="AQ311" s="251">
        <f t="shared" si="366"/>
        <v>0</v>
      </c>
      <c r="AR311" s="243">
        <f t="shared" si="355"/>
        <v>0</v>
      </c>
      <c r="AS311" s="243">
        <f t="shared" si="346"/>
        <v>0</v>
      </c>
      <c r="AT311" s="249">
        <f t="shared" si="367"/>
        <v>0</v>
      </c>
      <c r="AU311" s="249">
        <f t="shared" si="356"/>
        <v>0</v>
      </c>
      <c r="AV311" s="44">
        <f t="shared" si="335"/>
        <v>1</v>
      </c>
      <c r="AW311" s="44">
        <f t="shared" si="336"/>
        <v>0</v>
      </c>
      <c r="AX311" s="249" t="e">
        <f t="shared" si="357"/>
        <v>#VALUE!</v>
      </c>
      <c r="AY311" s="249" t="e">
        <f t="shared" si="337"/>
        <v>#VALUE!</v>
      </c>
      <c r="AZ311" s="243" t="e">
        <f t="shared" si="338"/>
        <v>#VALUE!</v>
      </c>
      <c r="BA311" s="253">
        <f t="shared" si="339"/>
        <v>0</v>
      </c>
      <c r="BB311" s="253">
        <f t="shared" si="340"/>
        <v>0</v>
      </c>
      <c r="BC311" s="226">
        <f t="shared" si="341"/>
        <v>0</v>
      </c>
      <c r="BD311" s="249" t="b">
        <f t="shared" si="342"/>
        <v>0</v>
      </c>
      <c r="BE311" s="249">
        <f t="shared" si="347"/>
        <v>0</v>
      </c>
      <c r="BF311" s="236">
        <f t="shared" si="348"/>
        <v>0</v>
      </c>
      <c r="BG311" s="80"/>
      <c r="BH311" s="80"/>
      <c r="BI311" s="80"/>
      <c r="BN311" s="82"/>
      <c r="BO311" s="82"/>
      <c r="BP311" s="82"/>
      <c r="BQ311" s="82"/>
      <c r="BR311" s="82"/>
      <c r="BS311" s="82"/>
      <c r="BU311" s="131"/>
      <c r="BV311" s="131"/>
    </row>
    <row r="312" spans="1:74" ht="12.75" customHeight="1">
      <c r="A312" s="56"/>
      <c r="B312" s="93"/>
      <c r="C312" s="40" t="str">
        <f t="shared" si="349"/>
        <v/>
      </c>
      <c r="D312" s="55" t="str">
        <f t="shared" si="345"/>
        <v/>
      </c>
      <c r="E312" s="102" t="str">
        <f t="shared" si="343"/>
        <v/>
      </c>
      <c r="F312" s="103" t="str">
        <f t="shared" si="358"/>
        <v/>
      </c>
      <c r="G312" s="102" t="str">
        <f t="shared" si="344"/>
        <v/>
      </c>
      <c r="H312" s="189" t="str">
        <f t="shared" si="359"/>
        <v/>
      </c>
      <c r="I312" s="190"/>
      <c r="J312" s="104"/>
      <c r="K312" s="104"/>
      <c r="L312" s="105" t="str">
        <f t="shared" si="350"/>
        <v/>
      </c>
      <c r="M312" s="104"/>
      <c r="N312" s="104"/>
      <c r="O312" s="107" t="str">
        <f t="shared" si="351"/>
        <v/>
      </c>
      <c r="P312" s="53"/>
      <c r="Q312" s="254"/>
      <c r="R312" s="238">
        <f t="shared" si="320"/>
        <v>0</v>
      </c>
      <c r="S312" s="44">
        <f t="shared" si="321"/>
        <v>0</v>
      </c>
      <c r="T312" s="44">
        <f t="shared" si="322"/>
        <v>1900</v>
      </c>
      <c r="U312" s="44">
        <f t="shared" si="323"/>
        <v>0</v>
      </c>
      <c r="V312" s="44">
        <f t="shared" si="324"/>
        <v>0</v>
      </c>
      <c r="W312" s="44">
        <f t="shared" si="352"/>
        <v>0</v>
      </c>
      <c r="X312" s="236">
        <f t="shared" si="325"/>
        <v>1</v>
      </c>
      <c r="Y312" s="236">
        <f t="shared" si="326"/>
        <v>0</v>
      </c>
      <c r="Z312" s="236">
        <f t="shared" si="327"/>
        <v>0</v>
      </c>
      <c r="AA312" s="236">
        <f t="shared" si="328"/>
        <v>0</v>
      </c>
      <c r="AB312" s="236">
        <f t="shared" si="329"/>
        <v>0</v>
      </c>
      <c r="AC312" s="251">
        <f>PMT(U312/R24*(AB312),1,-AQ311,AQ311)</f>
        <v>0</v>
      </c>
      <c r="AD312" s="251">
        <f t="shared" si="330"/>
        <v>0</v>
      </c>
      <c r="AE312" s="251">
        <f t="shared" si="331"/>
        <v>0</v>
      </c>
      <c r="AF312" s="251">
        <f t="shared" si="332"/>
        <v>0</v>
      </c>
      <c r="AG312" s="251">
        <f t="shared" si="333"/>
        <v>0</v>
      </c>
      <c r="AH312" s="252">
        <f t="shared" si="360"/>
        <v>0</v>
      </c>
      <c r="AI312" s="252">
        <f t="shared" si="361"/>
        <v>1</v>
      </c>
      <c r="AJ312" s="236">
        <f t="shared" si="362"/>
        <v>0</v>
      </c>
      <c r="AK312" s="249">
        <f t="shared" si="353"/>
        <v>0</v>
      </c>
      <c r="AL312" s="236">
        <f t="shared" si="334"/>
        <v>0</v>
      </c>
      <c r="AM312" s="249">
        <f t="shared" si="354"/>
        <v>0</v>
      </c>
      <c r="AN312" s="249">
        <f t="shared" si="363"/>
        <v>0</v>
      </c>
      <c r="AO312" s="249">
        <f t="shared" si="364"/>
        <v>0</v>
      </c>
      <c r="AP312" s="249">
        <f t="shared" si="365"/>
        <v>0</v>
      </c>
      <c r="AQ312" s="251">
        <f t="shared" si="366"/>
        <v>0</v>
      </c>
      <c r="AR312" s="243">
        <f t="shared" si="355"/>
        <v>0</v>
      </c>
      <c r="AS312" s="243">
        <f t="shared" si="346"/>
        <v>0</v>
      </c>
      <c r="AT312" s="249">
        <f t="shared" si="367"/>
        <v>0</v>
      </c>
      <c r="AU312" s="249">
        <f t="shared" si="356"/>
        <v>0</v>
      </c>
      <c r="AV312" s="44">
        <f t="shared" si="335"/>
        <v>1</v>
      </c>
      <c r="AW312" s="44">
        <f t="shared" si="336"/>
        <v>0</v>
      </c>
      <c r="AX312" s="249" t="e">
        <f t="shared" si="357"/>
        <v>#VALUE!</v>
      </c>
      <c r="AY312" s="249" t="e">
        <f t="shared" si="337"/>
        <v>#VALUE!</v>
      </c>
      <c r="AZ312" s="243" t="e">
        <f t="shared" si="338"/>
        <v>#VALUE!</v>
      </c>
      <c r="BA312" s="253">
        <f t="shared" si="339"/>
        <v>0</v>
      </c>
      <c r="BB312" s="253">
        <f t="shared" si="340"/>
        <v>0</v>
      </c>
      <c r="BC312" s="226">
        <f t="shared" si="341"/>
        <v>0</v>
      </c>
      <c r="BD312" s="249" t="b">
        <f t="shared" si="342"/>
        <v>0</v>
      </c>
      <c r="BE312" s="249">
        <f t="shared" si="347"/>
        <v>0</v>
      </c>
      <c r="BF312" s="236">
        <f t="shared" si="348"/>
        <v>0</v>
      </c>
      <c r="BG312" s="80"/>
      <c r="BH312" s="80"/>
      <c r="BI312" s="80"/>
      <c r="BN312" s="82"/>
      <c r="BO312" s="82"/>
      <c r="BP312" s="82"/>
      <c r="BQ312" s="82"/>
      <c r="BR312" s="82"/>
      <c r="BS312" s="82"/>
      <c r="BU312" s="131"/>
      <c r="BV312" s="131"/>
    </row>
    <row r="313" spans="1:74" ht="12.75" customHeight="1">
      <c r="A313" s="56"/>
      <c r="B313" s="93"/>
      <c r="C313" s="40" t="str">
        <f t="shared" si="349"/>
        <v/>
      </c>
      <c r="D313" s="55" t="str">
        <f t="shared" si="345"/>
        <v/>
      </c>
      <c r="E313" s="102" t="str">
        <f t="shared" si="343"/>
        <v/>
      </c>
      <c r="F313" s="103" t="str">
        <f t="shared" si="358"/>
        <v/>
      </c>
      <c r="G313" s="102" t="str">
        <f t="shared" si="344"/>
        <v/>
      </c>
      <c r="H313" s="189" t="str">
        <f t="shared" si="359"/>
        <v/>
      </c>
      <c r="I313" s="190"/>
      <c r="J313" s="104"/>
      <c r="K313" s="104"/>
      <c r="L313" s="105" t="str">
        <f t="shared" si="350"/>
        <v/>
      </c>
      <c r="M313" s="104"/>
      <c r="N313" s="104"/>
      <c r="O313" s="107" t="str">
        <f t="shared" si="351"/>
        <v/>
      </c>
      <c r="P313" s="53"/>
      <c r="Q313" s="254"/>
      <c r="R313" s="238">
        <f t="shared" si="320"/>
        <v>0</v>
      </c>
      <c r="S313" s="44">
        <f t="shared" si="321"/>
        <v>0</v>
      </c>
      <c r="T313" s="44">
        <f t="shared" si="322"/>
        <v>1900</v>
      </c>
      <c r="U313" s="44">
        <f t="shared" si="323"/>
        <v>0</v>
      </c>
      <c r="V313" s="44">
        <f t="shared" si="324"/>
        <v>0</v>
      </c>
      <c r="W313" s="44">
        <f t="shared" si="352"/>
        <v>0</v>
      </c>
      <c r="X313" s="236">
        <f t="shared" si="325"/>
        <v>1</v>
      </c>
      <c r="Y313" s="236">
        <f t="shared" si="326"/>
        <v>0</v>
      </c>
      <c r="Z313" s="236">
        <f t="shared" si="327"/>
        <v>0</v>
      </c>
      <c r="AA313" s="236">
        <f t="shared" si="328"/>
        <v>0</v>
      </c>
      <c r="AB313" s="236">
        <f t="shared" si="329"/>
        <v>0</v>
      </c>
      <c r="AC313" s="251">
        <f>PMT(U313/R24*(AB313),1,-AQ312,AQ312)</f>
        <v>0</v>
      </c>
      <c r="AD313" s="251">
        <f t="shared" si="330"/>
        <v>0</v>
      </c>
      <c r="AE313" s="251">
        <f t="shared" si="331"/>
        <v>0</v>
      </c>
      <c r="AF313" s="251">
        <f t="shared" si="332"/>
        <v>0</v>
      </c>
      <c r="AG313" s="251">
        <f t="shared" si="333"/>
        <v>0</v>
      </c>
      <c r="AH313" s="252">
        <f t="shared" si="360"/>
        <v>0</v>
      </c>
      <c r="AI313" s="252">
        <f t="shared" si="361"/>
        <v>1</v>
      </c>
      <c r="AJ313" s="236">
        <f t="shared" si="362"/>
        <v>0</v>
      </c>
      <c r="AK313" s="249">
        <f t="shared" si="353"/>
        <v>0</v>
      </c>
      <c r="AL313" s="236">
        <f t="shared" si="334"/>
        <v>0</v>
      </c>
      <c r="AM313" s="249">
        <f t="shared" si="354"/>
        <v>0</v>
      </c>
      <c r="AN313" s="249">
        <f t="shared" si="363"/>
        <v>0</v>
      </c>
      <c r="AO313" s="249">
        <f t="shared" si="364"/>
        <v>0</v>
      </c>
      <c r="AP313" s="249">
        <f t="shared" si="365"/>
        <v>0</v>
      </c>
      <c r="AQ313" s="251">
        <f t="shared" si="366"/>
        <v>0</v>
      </c>
      <c r="AR313" s="243">
        <f t="shared" si="355"/>
        <v>0</v>
      </c>
      <c r="AS313" s="243">
        <f t="shared" si="346"/>
        <v>0</v>
      </c>
      <c r="AT313" s="249">
        <f t="shared" si="367"/>
        <v>0</v>
      </c>
      <c r="AU313" s="249">
        <f t="shared" si="356"/>
        <v>0</v>
      </c>
      <c r="AV313" s="44">
        <f t="shared" si="335"/>
        <v>1</v>
      </c>
      <c r="AW313" s="44">
        <f t="shared" si="336"/>
        <v>0</v>
      </c>
      <c r="AX313" s="249" t="e">
        <f t="shared" si="357"/>
        <v>#VALUE!</v>
      </c>
      <c r="AY313" s="249" t="e">
        <f t="shared" si="337"/>
        <v>#VALUE!</v>
      </c>
      <c r="AZ313" s="243" t="e">
        <f t="shared" si="338"/>
        <v>#VALUE!</v>
      </c>
      <c r="BA313" s="253">
        <f t="shared" si="339"/>
        <v>0</v>
      </c>
      <c r="BB313" s="253">
        <f t="shared" si="340"/>
        <v>0</v>
      </c>
      <c r="BC313" s="226">
        <f t="shared" si="341"/>
        <v>0</v>
      </c>
      <c r="BD313" s="249" t="b">
        <f t="shared" si="342"/>
        <v>0</v>
      </c>
      <c r="BE313" s="249">
        <f t="shared" si="347"/>
        <v>0</v>
      </c>
      <c r="BF313" s="236">
        <f t="shared" si="348"/>
        <v>0</v>
      </c>
      <c r="BG313" s="80"/>
      <c r="BH313" s="80"/>
      <c r="BI313" s="80"/>
      <c r="BN313" s="82"/>
      <c r="BO313" s="82"/>
      <c r="BP313" s="82"/>
      <c r="BQ313" s="82"/>
      <c r="BR313" s="82"/>
      <c r="BS313" s="82"/>
      <c r="BU313" s="131"/>
      <c r="BV313" s="131"/>
    </row>
    <row r="314" spans="1:74" ht="12.75" customHeight="1">
      <c r="A314" s="56"/>
      <c r="B314" s="93"/>
      <c r="C314" s="40" t="str">
        <f t="shared" si="349"/>
        <v/>
      </c>
      <c r="D314" s="55" t="str">
        <f t="shared" si="345"/>
        <v/>
      </c>
      <c r="E314" s="102" t="str">
        <f t="shared" si="343"/>
        <v/>
      </c>
      <c r="F314" s="103" t="str">
        <f t="shared" si="358"/>
        <v/>
      </c>
      <c r="G314" s="102" t="str">
        <f t="shared" si="344"/>
        <v/>
      </c>
      <c r="H314" s="189" t="str">
        <f t="shared" si="359"/>
        <v/>
      </c>
      <c r="I314" s="190"/>
      <c r="J314" s="104"/>
      <c r="K314" s="104"/>
      <c r="L314" s="105" t="str">
        <f t="shared" si="350"/>
        <v/>
      </c>
      <c r="M314" s="104"/>
      <c r="N314" s="104"/>
      <c r="O314" s="107" t="str">
        <f t="shared" si="351"/>
        <v/>
      </c>
      <c r="P314" s="53"/>
      <c r="Q314" s="254"/>
      <c r="R314" s="238">
        <f t="shared" si="320"/>
        <v>0</v>
      </c>
      <c r="S314" s="44">
        <f t="shared" si="321"/>
        <v>0</v>
      </c>
      <c r="T314" s="44">
        <f t="shared" si="322"/>
        <v>1900</v>
      </c>
      <c r="U314" s="44">
        <f t="shared" si="323"/>
        <v>0</v>
      </c>
      <c r="V314" s="44">
        <f t="shared" si="324"/>
        <v>0</v>
      </c>
      <c r="W314" s="44">
        <f t="shared" si="352"/>
        <v>0</v>
      </c>
      <c r="X314" s="236">
        <f t="shared" si="325"/>
        <v>1</v>
      </c>
      <c r="Y314" s="236">
        <f t="shared" si="326"/>
        <v>0</v>
      </c>
      <c r="Z314" s="236">
        <f t="shared" si="327"/>
        <v>0</v>
      </c>
      <c r="AA314" s="236">
        <f t="shared" si="328"/>
        <v>0</v>
      </c>
      <c r="AB314" s="236">
        <f t="shared" si="329"/>
        <v>0</v>
      </c>
      <c r="AC314" s="251">
        <f>PMT(U314/R24*(AB314),1,-AQ313,AQ313)</f>
        <v>0</v>
      </c>
      <c r="AD314" s="251">
        <f t="shared" si="330"/>
        <v>0</v>
      </c>
      <c r="AE314" s="251">
        <f t="shared" si="331"/>
        <v>0</v>
      </c>
      <c r="AF314" s="251">
        <f t="shared" si="332"/>
        <v>0</v>
      </c>
      <c r="AG314" s="251">
        <f t="shared" si="333"/>
        <v>0</v>
      </c>
      <c r="AH314" s="252">
        <f t="shared" si="360"/>
        <v>0</v>
      </c>
      <c r="AI314" s="252">
        <f t="shared" si="361"/>
        <v>1</v>
      </c>
      <c r="AJ314" s="236">
        <f t="shared" si="362"/>
        <v>0</v>
      </c>
      <c r="AK314" s="249">
        <f t="shared" si="353"/>
        <v>0</v>
      </c>
      <c r="AL314" s="236">
        <f t="shared" si="334"/>
        <v>0</v>
      </c>
      <c r="AM314" s="249">
        <f t="shared" si="354"/>
        <v>0</v>
      </c>
      <c r="AN314" s="249">
        <f t="shared" si="363"/>
        <v>0</v>
      </c>
      <c r="AO314" s="249">
        <f t="shared" si="364"/>
        <v>0</v>
      </c>
      <c r="AP314" s="249">
        <f t="shared" si="365"/>
        <v>0</v>
      </c>
      <c r="AQ314" s="251">
        <f t="shared" si="366"/>
        <v>0</v>
      </c>
      <c r="AR314" s="243">
        <f t="shared" si="355"/>
        <v>0</v>
      </c>
      <c r="AS314" s="243">
        <f t="shared" si="346"/>
        <v>0</v>
      </c>
      <c r="AT314" s="249">
        <f t="shared" si="367"/>
        <v>0</v>
      </c>
      <c r="AU314" s="249">
        <f t="shared" si="356"/>
        <v>0</v>
      </c>
      <c r="AV314" s="44">
        <f t="shared" si="335"/>
        <v>1</v>
      </c>
      <c r="AW314" s="44">
        <f t="shared" si="336"/>
        <v>0</v>
      </c>
      <c r="AX314" s="249" t="e">
        <f t="shared" si="357"/>
        <v>#VALUE!</v>
      </c>
      <c r="AY314" s="249" t="e">
        <f t="shared" si="337"/>
        <v>#VALUE!</v>
      </c>
      <c r="AZ314" s="243" t="e">
        <f t="shared" si="338"/>
        <v>#VALUE!</v>
      </c>
      <c r="BA314" s="253">
        <f t="shared" si="339"/>
        <v>0</v>
      </c>
      <c r="BB314" s="253">
        <f t="shared" si="340"/>
        <v>0</v>
      </c>
      <c r="BC314" s="226">
        <f t="shared" si="341"/>
        <v>0</v>
      </c>
      <c r="BD314" s="249" t="b">
        <f t="shared" si="342"/>
        <v>0</v>
      </c>
      <c r="BE314" s="249">
        <f t="shared" si="347"/>
        <v>0</v>
      </c>
      <c r="BF314" s="236">
        <f t="shared" si="348"/>
        <v>0</v>
      </c>
      <c r="BG314" s="80"/>
      <c r="BH314" s="80"/>
      <c r="BI314" s="80"/>
      <c r="BN314" s="82"/>
      <c r="BO314" s="82"/>
      <c r="BP314" s="82"/>
      <c r="BQ314" s="82"/>
      <c r="BR314" s="82"/>
      <c r="BS314" s="82"/>
      <c r="BU314" s="131"/>
      <c r="BV314" s="131"/>
    </row>
    <row r="315" spans="1:74" ht="12.75" customHeight="1">
      <c r="A315" s="56"/>
      <c r="B315" s="93"/>
      <c r="C315" s="40" t="str">
        <f t="shared" si="349"/>
        <v/>
      </c>
      <c r="D315" s="55" t="str">
        <f t="shared" si="345"/>
        <v/>
      </c>
      <c r="E315" s="102" t="str">
        <f t="shared" si="343"/>
        <v/>
      </c>
      <c r="F315" s="103" t="str">
        <f t="shared" si="358"/>
        <v/>
      </c>
      <c r="G315" s="102" t="str">
        <f t="shared" si="344"/>
        <v/>
      </c>
      <c r="H315" s="189" t="str">
        <f t="shared" si="359"/>
        <v/>
      </c>
      <c r="I315" s="190"/>
      <c r="J315" s="104"/>
      <c r="K315" s="104"/>
      <c r="L315" s="105" t="str">
        <f t="shared" si="350"/>
        <v/>
      </c>
      <c r="M315" s="104"/>
      <c r="N315" s="104"/>
      <c r="O315" s="107" t="str">
        <f t="shared" si="351"/>
        <v/>
      </c>
      <c r="P315" s="53"/>
      <c r="Q315" s="254"/>
      <c r="R315" s="238">
        <f t="shared" si="320"/>
        <v>0</v>
      </c>
      <c r="S315" s="44">
        <f t="shared" si="321"/>
        <v>0</v>
      </c>
      <c r="T315" s="44">
        <f t="shared" si="322"/>
        <v>1900</v>
      </c>
      <c r="U315" s="44">
        <f t="shared" si="323"/>
        <v>0</v>
      </c>
      <c r="V315" s="44">
        <f t="shared" si="324"/>
        <v>0</v>
      </c>
      <c r="W315" s="44">
        <f t="shared" si="352"/>
        <v>0</v>
      </c>
      <c r="X315" s="236">
        <f t="shared" si="325"/>
        <v>1</v>
      </c>
      <c r="Y315" s="236">
        <f t="shared" si="326"/>
        <v>0</v>
      </c>
      <c r="Z315" s="236">
        <f t="shared" si="327"/>
        <v>0</v>
      </c>
      <c r="AA315" s="236">
        <f t="shared" si="328"/>
        <v>0</v>
      </c>
      <c r="AB315" s="236">
        <f t="shared" si="329"/>
        <v>0</v>
      </c>
      <c r="AC315" s="251">
        <f>PMT(U315/R24*(AB315),1,-AQ314,AQ314)</f>
        <v>0</v>
      </c>
      <c r="AD315" s="251">
        <f t="shared" si="330"/>
        <v>0</v>
      </c>
      <c r="AE315" s="251">
        <f t="shared" si="331"/>
        <v>0</v>
      </c>
      <c r="AF315" s="251">
        <f t="shared" si="332"/>
        <v>0</v>
      </c>
      <c r="AG315" s="251">
        <f t="shared" si="333"/>
        <v>0</v>
      </c>
      <c r="AH315" s="252">
        <f t="shared" si="360"/>
        <v>0</v>
      </c>
      <c r="AI315" s="252">
        <f t="shared" si="361"/>
        <v>1</v>
      </c>
      <c r="AJ315" s="236">
        <f t="shared" si="362"/>
        <v>0</v>
      </c>
      <c r="AK315" s="249">
        <f t="shared" si="353"/>
        <v>0</v>
      </c>
      <c r="AL315" s="236">
        <f t="shared" si="334"/>
        <v>0</v>
      </c>
      <c r="AM315" s="249">
        <f t="shared" si="354"/>
        <v>0</v>
      </c>
      <c r="AN315" s="249">
        <f t="shared" si="363"/>
        <v>0</v>
      </c>
      <c r="AO315" s="249">
        <f t="shared" si="364"/>
        <v>0</v>
      </c>
      <c r="AP315" s="249">
        <f t="shared" si="365"/>
        <v>0</v>
      </c>
      <c r="AQ315" s="251">
        <f t="shared" si="366"/>
        <v>0</v>
      </c>
      <c r="AR315" s="243">
        <f t="shared" si="355"/>
        <v>0</v>
      </c>
      <c r="AS315" s="243">
        <f t="shared" si="346"/>
        <v>0</v>
      </c>
      <c r="AT315" s="249">
        <f t="shared" si="367"/>
        <v>0</v>
      </c>
      <c r="AU315" s="249">
        <f t="shared" si="356"/>
        <v>0</v>
      </c>
      <c r="AV315" s="44">
        <f t="shared" si="335"/>
        <v>1</v>
      </c>
      <c r="AW315" s="44">
        <f t="shared" si="336"/>
        <v>0</v>
      </c>
      <c r="AX315" s="249" t="e">
        <f t="shared" si="357"/>
        <v>#VALUE!</v>
      </c>
      <c r="AY315" s="249" t="e">
        <f t="shared" si="337"/>
        <v>#VALUE!</v>
      </c>
      <c r="AZ315" s="243" t="e">
        <f t="shared" si="338"/>
        <v>#VALUE!</v>
      </c>
      <c r="BA315" s="253">
        <f t="shared" si="339"/>
        <v>0</v>
      </c>
      <c r="BB315" s="253">
        <f t="shared" si="340"/>
        <v>0</v>
      </c>
      <c r="BC315" s="226">
        <f t="shared" si="341"/>
        <v>0</v>
      </c>
      <c r="BD315" s="249" t="b">
        <f t="shared" si="342"/>
        <v>0</v>
      </c>
      <c r="BE315" s="249">
        <f t="shared" si="347"/>
        <v>0</v>
      </c>
      <c r="BF315" s="236">
        <f t="shared" si="348"/>
        <v>0</v>
      </c>
      <c r="BG315" s="80"/>
      <c r="BH315" s="80"/>
      <c r="BI315" s="80"/>
      <c r="BN315" s="82"/>
      <c r="BO315" s="82"/>
      <c r="BP315" s="82"/>
      <c r="BQ315" s="82"/>
      <c r="BR315" s="82"/>
      <c r="BS315" s="82"/>
      <c r="BU315" s="131"/>
      <c r="BV315" s="131"/>
    </row>
    <row r="316" spans="1:74" ht="12.75" customHeight="1">
      <c r="A316" s="56"/>
      <c r="B316" s="93"/>
      <c r="C316" s="40" t="str">
        <f t="shared" si="349"/>
        <v/>
      </c>
      <c r="D316" s="55" t="str">
        <f t="shared" si="345"/>
        <v/>
      </c>
      <c r="E316" s="102" t="str">
        <f t="shared" si="343"/>
        <v/>
      </c>
      <c r="F316" s="103" t="str">
        <f t="shared" si="358"/>
        <v/>
      </c>
      <c r="G316" s="102" t="str">
        <f t="shared" si="344"/>
        <v/>
      </c>
      <c r="H316" s="189" t="str">
        <f t="shared" si="359"/>
        <v/>
      </c>
      <c r="I316" s="190"/>
      <c r="J316" s="104"/>
      <c r="K316" s="104"/>
      <c r="L316" s="105" t="str">
        <f t="shared" si="350"/>
        <v/>
      </c>
      <c r="M316" s="104"/>
      <c r="N316" s="104"/>
      <c r="O316" s="107" t="str">
        <f t="shared" si="351"/>
        <v/>
      </c>
      <c r="P316" s="53"/>
      <c r="Q316" s="254"/>
      <c r="R316" s="238">
        <f t="shared" si="320"/>
        <v>0</v>
      </c>
      <c r="S316" s="44">
        <f t="shared" si="321"/>
        <v>0</v>
      </c>
      <c r="T316" s="44">
        <f t="shared" si="322"/>
        <v>1900</v>
      </c>
      <c r="U316" s="44">
        <f t="shared" si="323"/>
        <v>0</v>
      </c>
      <c r="V316" s="44">
        <f t="shared" si="324"/>
        <v>0</v>
      </c>
      <c r="W316" s="44">
        <f t="shared" si="352"/>
        <v>0</v>
      </c>
      <c r="X316" s="236">
        <f t="shared" si="325"/>
        <v>1</v>
      </c>
      <c r="Y316" s="236">
        <f t="shared" si="326"/>
        <v>0</v>
      </c>
      <c r="Z316" s="236">
        <f t="shared" si="327"/>
        <v>0</v>
      </c>
      <c r="AA316" s="236">
        <f t="shared" si="328"/>
        <v>0</v>
      </c>
      <c r="AB316" s="236">
        <f t="shared" si="329"/>
        <v>0</v>
      </c>
      <c r="AC316" s="251">
        <f>PMT(U316/R24*(AB316),1,-AQ315,AQ315)</f>
        <v>0</v>
      </c>
      <c r="AD316" s="251">
        <f t="shared" si="330"/>
        <v>0</v>
      </c>
      <c r="AE316" s="251">
        <f t="shared" si="331"/>
        <v>0</v>
      </c>
      <c r="AF316" s="251">
        <f t="shared" si="332"/>
        <v>0</v>
      </c>
      <c r="AG316" s="251">
        <f t="shared" si="333"/>
        <v>0</v>
      </c>
      <c r="AH316" s="252">
        <f t="shared" si="360"/>
        <v>0</v>
      </c>
      <c r="AI316" s="252">
        <f t="shared" si="361"/>
        <v>1</v>
      </c>
      <c r="AJ316" s="236">
        <f t="shared" si="362"/>
        <v>0</v>
      </c>
      <c r="AK316" s="249">
        <f t="shared" si="353"/>
        <v>0</v>
      </c>
      <c r="AL316" s="236">
        <f t="shared" si="334"/>
        <v>0</v>
      </c>
      <c r="AM316" s="249">
        <f t="shared" si="354"/>
        <v>0</v>
      </c>
      <c r="AN316" s="249">
        <f t="shared" si="363"/>
        <v>0</v>
      </c>
      <c r="AO316" s="249">
        <f t="shared" si="364"/>
        <v>0</v>
      </c>
      <c r="AP316" s="249">
        <f t="shared" si="365"/>
        <v>0</v>
      </c>
      <c r="AQ316" s="251">
        <f t="shared" si="366"/>
        <v>0</v>
      </c>
      <c r="AR316" s="243">
        <f t="shared" si="355"/>
        <v>0</v>
      </c>
      <c r="AS316" s="243">
        <f t="shared" si="346"/>
        <v>0</v>
      </c>
      <c r="AT316" s="249">
        <f t="shared" si="367"/>
        <v>0</v>
      </c>
      <c r="AU316" s="249">
        <f t="shared" si="356"/>
        <v>0</v>
      </c>
      <c r="AV316" s="44">
        <f t="shared" si="335"/>
        <v>1</v>
      </c>
      <c r="AW316" s="44">
        <f t="shared" si="336"/>
        <v>0</v>
      </c>
      <c r="AX316" s="249" t="e">
        <f t="shared" si="357"/>
        <v>#VALUE!</v>
      </c>
      <c r="AY316" s="249" t="e">
        <f t="shared" si="337"/>
        <v>#VALUE!</v>
      </c>
      <c r="AZ316" s="243" t="e">
        <f t="shared" si="338"/>
        <v>#VALUE!</v>
      </c>
      <c r="BA316" s="253">
        <f t="shared" si="339"/>
        <v>0</v>
      </c>
      <c r="BB316" s="253">
        <f t="shared" si="340"/>
        <v>0</v>
      </c>
      <c r="BC316" s="226">
        <f t="shared" si="341"/>
        <v>0</v>
      </c>
      <c r="BD316" s="249" t="b">
        <f t="shared" si="342"/>
        <v>0</v>
      </c>
      <c r="BE316" s="249">
        <f t="shared" si="347"/>
        <v>0</v>
      </c>
      <c r="BF316" s="236">
        <f t="shared" si="348"/>
        <v>0</v>
      </c>
      <c r="BG316" s="80"/>
      <c r="BH316" s="80"/>
      <c r="BI316" s="80"/>
      <c r="BN316" s="82"/>
      <c r="BO316" s="82"/>
      <c r="BP316" s="82"/>
      <c r="BQ316" s="82"/>
      <c r="BR316" s="82"/>
      <c r="BS316" s="82"/>
      <c r="BU316" s="131"/>
      <c r="BV316" s="131"/>
    </row>
    <row r="317" spans="1:74" ht="12.75" customHeight="1">
      <c r="A317" s="56"/>
      <c r="B317" s="93"/>
      <c r="C317" s="40" t="str">
        <f t="shared" si="349"/>
        <v/>
      </c>
      <c r="D317" s="55" t="str">
        <f t="shared" si="345"/>
        <v/>
      </c>
      <c r="E317" s="102" t="str">
        <f t="shared" si="343"/>
        <v/>
      </c>
      <c r="F317" s="103" t="str">
        <f t="shared" si="358"/>
        <v/>
      </c>
      <c r="G317" s="102" t="str">
        <f t="shared" si="344"/>
        <v/>
      </c>
      <c r="H317" s="189" t="str">
        <f t="shared" si="359"/>
        <v/>
      </c>
      <c r="I317" s="190"/>
      <c r="J317" s="104"/>
      <c r="K317" s="104"/>
      <c r="L317" s="105" t="str">
        <f t="shared" si="350"/>
        <v/>
      </c>
      <c r="M317" s="104"/>
      <c r="N317" s="104"/>
      <c r="O317" s="107" t="str">
        <f t="shared" si="351"/>
        <v/>
      </c>
      <c r="P317" s="53"/>
      <c r="Q317" s="254"/>
      <c r="R317" s="238">
        <f t="shared" si="320"/>
        <v>0</v>
      </c>
      <c r="S317" s="44">
        <f t="shared" si="321"/>
        <v>0</v>
      </c>
      <c r="T317" s="44">
        <f t="shared" si="322"/>
        <v>1900</v>
      </c>
      <c r="U317" s="44">
        <f t="shared" si="323"/>
        <v>0</v>
      </c>
      <c r="V317" s="44">
        <f t="shared" si="324"/>
        <v>0</v>
      </c>
      <c r="W317" s="44">
        <f t="shared" si="352"/>
        <v>0</v>
      </c>
      <c r="X317" s="236">
        <f t="shared" si="325"/>
        <v>1</v>
      </c>
      <c r="Y317" s="236">
        <f t="shared" si="326"/>
        <v>0</v>
      </c>
      <c r="Z317" s="236">
        <f t="shared" si="327"/>
        <v>0</v>
      </c>
      <c r="AA317" s="236">
        <f t="shared" si="328"/>
        <v>0</v>
      </c>
      <c r="AB317" s="236">
        <f t="shared" si="329"/>
        <v>0</v>
      </c>
      <c r="AC317" s="251">
        <f>PMT(U317/R24*(AB317),1,-AQ316,AQ316)</f>
        <v>0</v>
      </c>
      <c r="AD317" s="251">
        <f t="shared" si="330"/>
        <v>0</v>
      </c>
      <c r="AE317" s="251">
        <f t="shared" si="331"/>
        <v>0</v>
      </c>
      <c r="AF317" s="251">
        <f t="shared" si="332"/>
        <v>0</v>
      </c>
      <c r="AG317" s="251">
        <f t="shared" si="333"/>
        <v>0</v>
      </c>
      <c r="AH317" s="252">
        <f t="shared" si="360"/>
        <v>0</v>
      </c>
      <c r="AI317" s="252">
        <f t="shared" si="361"/>
        <v>1</v>
      </c>
      <c r="AJ317" s="236">
        <f t="shared" si="362"/>
        <v>0</v>
      </c>
      <c r="AK317" s="249">
        <f t="shared" si="353"/>
        <v>0</v>
      </c>
      <c r="AL317" s="236">
        <f t="shared" si="334"/>
        <v>0</v>
      </c>
      <c r="AM317" s="249">
        <f t="shared" si="354"/>
        <v>0</v>
      </c>
      <c r="AN317" s="249">
        <f t="shared" si="363"/>
        <v>0</v>
      </c>
      <c r="AO317" s="249">
        <f t="shared" si="364"/>
        <v>0</v>
      </c>
      <c r="AP317" s="249">
        <f t="shared" si="365"/>
        <v>0</v>
      </c>
      <c r="AQ317" s="251">
        <f t="shared" si="366"/>
        <v>0</v>
      </c>
      <c r="AR317" s="243">
        <f t="shared" si="355"/>
        <v>0</v>
      </c>
      <c r="AS317" s="243">
        <f t="shared" si="346"/>
        <v>0</v>
      </c>
      <c r="AT317" s="249">
        <f t="shared" si="367"/>
        <v>0</v>
      </c>
      <c r="AU317" s="249">
        <f t="shared" si="356"/>
        <v>0</v>
      </c>
      <c r="AV317" s="44">
        <f t="shared" si="335"/>
        <v>1</v>
      </c>
      <c r="AW317" s="44">
        <f t="shared" si="336"/>
        <v>0</v>
      </c>
      <c r="AX317" s="249" t="e">
        <f t="shared" si="357"/>
        <v>#VALUE!</v>
      </c>
      <c r="AY317" s="249" t="e">
        <f t="shared" si="337"/>
        <v>#VALUE!</v>
      </c>
      <c r="AZ317" s="243" t="e">
        <f t="shared" si="338"/>
        <v>#VALUE!</v>
      </c>
      <c r="BA317" s="253">
        <f t="shared" si="339"/>
        <v>0</v>
      </c>
      <c r="BB317" s="253">
        <f t="shared" si="340"/>
        <v>0</v>
      </c>
      <c r="BC317" s="226">
        <f t="shared" si="341"/>
        <v>0</v>
      </c>
      <c r="BD317" s="249" t="b">
        <f t="shared" si="342"/>
        <v>0</v>
      </c>
      <c r="BE317" s="249">
        <f t="shared" si="347"/>
        <v>0</v>
      </c>
      <c r="BF317" s="236">
        <f t="shared" si="348"/>
        <v>0</v>
      </c>
      <c r="BG317" s="80"/>
      <c r="BH317" s="80"/>
      <c r="BI317" s="80"/>
      <c r="BN317" s="82"/>
      <c r="BO317" s="82"/>
      <c r="BP317" s="82"/>
      <c r="BQ317" s="82"/>
      <c r="BR317" s="82"/>
      <c r="BS317" s="82"/>
      <c r="BU317" s="131"/>
      <c r="BV317" s="131"/>
    </row>
    <row r="318" spans="1:74" ht="12.75" customHeight="1">
      <c r="A318" s="56"/>
      <c r="B318" s="93"/>
      <c r="C318" s="40" t="str">
        <f t="shared" si="349"/>
        <v/>
      </c>
      <c r="D318" s="55" t="str">
        <f t="shared" si="345"/>
        <v/>
      </c>
      <c r="E318" s="102" t="str">
        <f t="shared" si="343"/>
        <v/>
      </c>
      <c r="F318" s="103" t="str">
        <f t="shared" si="358"/>
        <v/>
      </c>
      <c r="G318" s="102" t="str">
        <f t="shared" si="344"/>
        <v/>
      </c>
      <c r="H318" s="189" t="str">
        <f t="shared" si="359"/>
        <v/>
      </c>
      <c r="I318" s="190"/>
      <c r="J318" s="104"/>
      <c r="K318" s="104"/>
      <c r="L318" s="105" t="str">
        <f t="shared" si="350"/>
        <v/>
      </c>
      <c r="M318" s="104"/>
      <c r="N318" s="104"/>
      <c r="O318" s="107" t="str">
        <f t="shared" si="351"/>
        <v/>
      </c>
      <c r="P318" s="53"/>
      <c r="Q318" s="254"/>
      <c r="R318" s="238">
        <f t="shared" ref="R318:R381" si="368">IF(A318&lt;&gt;"",1,0)</f>
        <v>0</v>
      </c>
      <c r="S318" s="44">
        <f t="shared" ref="S318:S381" si="369">IF(Y318&gt;=0,0,1)</f>
        <v>0</v>
      </c>
      <c r="T318" s="44">
        <f t="shared" ref="T318:T381" si="370">YEAR(A318)</f>
        <v>1900</v>
      </c>
      <c r="U318" s="44">
        <f t="shared" ref="U318:U381" si="371">IF(D318&lt;&gt;"",D318,0)</f>
        <v>0</v>
      </c>
      <c r="V318" s="44">
        <f t="shared" ref="V318:V381" si="372">IF(B318-J318-N318&gt;0,1,0)</f>
        <v>0</v>
      </c>
      <c r="W318" s="44">
        <f t="shared" si="352"/>
        <v>0</v>
      </c>
      <c r="X318" s="236">
        <f t="shared" ref="X318:X381" si="373">IF(W318&lt;&gt;0,0,1)</f>
        <v>1</v>
      </c>
      <c r="Y318" s="236">
        <f t="shared" ref="Y318:Y381" si="374">IF(R318=1,A318-A317,0)</f>
        <v>0</v>
      </c>
      <c r="Z318" s="236">
        <f t="shared" ref="Z318:Z381" si="375">SUM((Y317+Y318+Z317)*X317)</f>
        <v>0</v>
      </c>
      <c r="AA318" s="236">
        <f t="shared" ref="AA318:AA381" si="376">SUM(Z318*W318)</f>
        <v>0</v>
      </c>
      <c r="AB318" s="236">
        <f t="shared" ref="AB318:AB381" si="377">IF(AA318=0,Y318*W318,AA318)</f>
        <v>0</v>
      </c>
      <c r="AC318" s="251">
        <f>PMT(U318/R24*(AB318),1,-AQ317,AQ317)</f>
        <v>0</v>
      </c>
      <c r="AD318" s="251">
        <f t="shared" ref="AD318:AD381" si="378">SUM(AC318+AG317)</f>
        <v>0</v>
      </c>
      <c r="AE318" s="251">
        <f t="shared" ref="AE318:AE381" si="379">IF(B318-J318-N318&gt;0,B318-J318-N318,0)</f>
        <v>0</v>
      </c>
      <c r="AF318" s="251">
        <f t="shared" ref="AF318:AF381" si="380">IF(AE318&gt;AD318,AD318,AE318)</f>
        <v>0</v>
      </c>
      <c r="AG318" s="251">
        <f t="shared" ref="AG318:AG381" si="381">SUM(AD318-AF318)</f>
        <v>0</v>
      </c>
      <c r="AH318" s="252">
        <f t="shared" si="360"/>
        <v>0</v>
      </c>
      <c r="AI318" s="252">
        <f t="shared" si="361"/>
        <v>1</v>
      </c>
      <c r="AJ318" s="236">
        <f t="shared" si="362"/>
        <v>0</v>
      </c>
      <c r="AK318" s="249">
        <f t="shared" si="353"/>
        <v>0</v>
      </c>
      <c r="AL318" s="236">
        <f t="shared" ref="AL318:AL381" si="382">IF(((B318-J318-N318)*N318)&lt;0,1,0)</f>
        <v>0</v>
      </c>
      <c r="AM318" s="249">
        <f t="shared" si="354"/>
        <v>0</v>
      </c>
      <c r="AN318" s="249">
        <f t="shared" si="363"/>
        <v>0</v>
      </c>
      <c r="AO318" s="249">
        <f t="shared" si="364"/>
        <v>0</v>
      </c>
      <c r="AP318" s="249">
        <f t="shared" si="365"/>
        <v>0</v>
      </c>
      <c r="AQ318" s="251">
        <f t="shared" si="366"/>
        <v>0</v>
      </c>
      <c r="AR318" s="243">
        <f t="shared" si="355"/>
        <v>0</v>
      </c>
      <c r="AS318" s="243">
        <f t="shared" si="346"/>
        <v>0</v>
      </c>
      <c r="AT318" s="249">
        <f t="shared" si="367"/>
        <v>0</v>
      </c>
      <c r="AU318" s="249">
        <f t="shared" si="356"/>
        <v>0</v>
      </c>
      <c r="AV318" s="44">
        <f t="shared" ref="AV318:AV381" si="383">IF(T318=T317,1,0)</f>
        <v>1</v>
      </c>
      <c r="AW318" s="44">
        <f t="shared" ref="AW318:AW381" si="384">IF(T318=T317,0,1)</f>
        <v>0</v>
      </c>
      <c r="AX318" s="249" t="e">
        <f t="shared" si="357"/>
        <v>#VALUE!</v>
      </c>
      <c r="AY318" s="249" t="e">
        <f t="shared" ref="AY318:AY381" si="385">IF(AX319=0,(AX318*AV318),0)</f>
        <v>#VALUE!</v>
      </c>
      <c r="AZ318" s="243" t="e">
        <f t="shared" ref="AZ318:AZ381" si="386">SUM((AX318*AW319)-AY318)</f>
        <v>#VALUE!</v>
      </c>
      <c r="BA318" s="253">
        <f t="shared" ref="BA318:BA381" si="387">IFERROR(AY318,0)</f>
        <v>0</v>
      </c>
      <c r="BB318" s="253">
        <f t="shared" ref="BB318:BB381" si="388">IFERROR(AZ318,0)</f>
        <v>0</v>
      </c>
      <c r="BC318" s="226">
        <f t="shared" ref="BC318:BC381" si="389">IF(AB318&lt;45,W318,0)</f>
        <v>0</v>
      </c>
      <c r="BD318" s="249" t="b">
        <f t="shared" ref="BD318:BD381" si="390">AND(R318=1,R319=0)</f>
        <v>0</v>
      </c>
      <c r="BE318" s="249">
        <f t="shared" si="347"/>
        <v>0</v>
      </c>
      <c r="BF318" s="236">
        <f t="shared" si="348"/>
        <v>0</v>
      </c>
      <c r="BG318" s="80"/>
      <c r="BH318" s="80"/>
      <c r="BI318" s="80"/>
      <c r="BN318" s="82"/>
      <c r="BO318" s="82"/>
      <c r="BP318" s="82"/>
      <c r="BQ318" s="82"/>
      <c r="BR318" s="82"/>
      <c r="BS318" s="82"/>
      <c r="BU318" s="131"/>
      <c r="BV318" s="131"/>
    </row>
    <row r="319" spans="1:74" ht="12.75" customHeight="1">
      <c r="A319" s="56"/>
      <c r="B319" s="93"/>
      <c r="C319" s="40" t="str">
        <f t="shared" si="349"/>
        <v/>
      </c>
      <c r="D319" s="55" t="str">
        <f t="shared" si="345"/>
        <v/>
      </c>
      <c r="E319" s="102" t="str">
        <f t="shared" si="343"/>
        <v/>
      </c>
      <c r="F319" s="103" t="str">
        <f t="shared" si="358"/>
        <v/>
      </c>
      <c r="G319" s="102" t="str">
        <f t="shared" si="344"/>
        <v/>
      </c>
      <c r="H319" s="189" t="str">
        <f t="shared" si="359"/>
        <v/>
      </c>
      <c r="I319" s="190"/>
      <c r="J319" s="104"/>
      <c r="K319" s="104"/>
      <c r="L319" s="105" t="str">
        <f t="shared" si="350"/>
        <v/>
      </c>
      <c r="M319" s="104"/>
      <c r="N319" s="104"/>
      <c r="O319" s="107" t="str">
        <f t="shared" si="351"/>
        <v/>
      </c>
      <c r="P319" s="53"/>
      <c r="Q319" s="254"/>
      <c r="R319" s="238">
        <f t="shared" si="368"/>
        <v>0</v>
      </c>
      <c r="S319" s="44">
        <f t="shared" si="369"/>
        <v>0</v>
      </c>
      <c r="T319" s="44">
        <f t="shared" si="370"/>
        <v>1900</v>
      </c>
      <c r="U319" s="44">
        <f t="shared" si="371"/>
        <v>0</v>
      </c>
      <c r="V319" s="44">
        <f t="shared" si="372"/>
        <v>0</v>
      </c>
      <c r="W319" s="44">
        <f t="shared" si="352"/>
        <v>0</v>
      </c>
      <c r="X319" s="236">
        <f t="shared" si="373"/>
        <v>1</v>
      </c>
      <c r="Y319" s="236">
        <f t="shared" si="374"/>
        <v>0</v>
      </c>
      <c r="Z319" s="236">
        <f t="shared" si="375"/>
        <v>0</v>
      </c>
      <c r="AA319" s="236">
        <f t="shared" si="376"/>
        <v>0</v>
      </c>
      <c r="AB319" s="236">
        <f t="shared" si="377"/>
        <v>0</v>
      </c>
      <c r="AC319" s="251">
        <f>PMT(U319/R24*(AB319),1,-AQ318,AQ318)</f>
        <v>0</v>
      </c>
      <c r="AD319" s="251">
        <f t="shared" si="378"/>
        <v>0</v>
      </c>
      <c r="AE319" s="251">
        <f t="shared" si="379"/>
        <v>0</v>
      </c>
      <c r="AF319" s="251">
        <f t="shared" si="380"/>
        <v>0</v>
      </c>
      <c r="AG319" s="251">
        <f t="shared" si="381"/>
        <v>0</v>
      </c>
      <c r="AH319" s="252">
        <f t="shared" si="360"/>
        <v>0</v>
      </c>
      <c r="AI319" s="252">
        <f t="shared" si="361"/>
        <v>1</v>
      </c>
      <c r="AJ319" s="236">
        <f t="shared" si="362"/>
        <v>0</v>
      </c>
      <c r="AK319" s="249">
        <f t="shared" si="353"/>
        <v>0</v>
      </c>
      <c r="AL319" s="236">
        <f t="shared" si="382"/>
        <v>0</v>
      </c>
      <c r="AM319" s="249">
        <f t="shared" si="354"/>
        <v>0</v>
      </c>
      <c r="AN319" s="249">
        <f t="shared" si="363"/>
        <v>0</v>
      </c>
      <c r="AO319" s="249">
        <f t="shared" si="364"/>
        <v>0</v>
      </c>
      <c r="AP319" s="249">
        <f t="shared" si="365"/>
        <v>0</v>
      </c>
      <c r="AQ319" s="251">
        <f t="shared" si="366"/>
        <v>0</v>
      </c>
      <c r="AR319" s="243">
        <f t="shared" si="355"/>
        <v>0</v>
      </c>
      <c r="AS319" s="243">
        <f t="shared" si="346"/>
        <v>0</v>
      </c>
      <c r="AT319" s="249">
        <f t="shared" si="367"/>
        <v>0</v>
      </c>
      <c r="AU319" s="249">
        <f t="shared" si="356"/>
        <v>0</v>
      </c>
      <c r="AV319" s="44">
        <f t="shared" si="383"/>
        <v>1</v>
      </c>
      <c r="AW319" s="44">
        <f t="shared" si="384"/>
        <v>0</v>
      </c>
      <c r="AX319" s="249" t="e">
        <f t="shared" si="357"/>
        <v>#VALUE!</v>
      </c>
      <c r="AY319" s="249" t="e">
        <f t="shared" si="385"/>
        <v>#VALUE!</v>
      </c>
      <c r="AZ319" s="243" t="e">
        <f t="shared" si="386"/>
        <v>#VALUE!</v>
      </c>
      <c r="BA319" s="253">
        <f t="shared" si="387"/>
        <v>0</v>
      </c>
      <c r="BB319" s="253">
        <f t="shared" si="388"/>
        <v>0</v>
      </c>
      <c r="BC319" s="226">
        <f t="shared" si="389"/>
        <v>0</v>
      </c>
      <c r="BD319" s="249" t="b">
        <f t="shared" si="390"/>
        <v>0</v>
      </c>
      <c r="BE319" s="249">
        <f t="shared" si="347"/>
        <v>0</v>
      </c>
      <c r="BF319" s="236">
        <f t="shared" si="348"/>
        <v>0</v>
      </c>
      <c r="BG319" s="80"/>
      <c r="BH319" s="80"/>
      <c r="BI319" s="80"/>
      <c r="BN319" s="82"/>
      <c r="BO319" s="82"/>
      <c r="BP319" s="82"/>
      <c r="BQ319" s="82"/>
      <c r="BR319" s="82"/>
      <c r="BS319" s="82"/>
      <c r="BU319" s="131"/>
      <c r="BV319" s="131"/>
    </row>
    <row r="320" spans="1:74" ht="12.75" customHeight="1">
      <c r="A320" s="56"/>
      <c r="B320" s="93"/>
      <c r="C320" s="40" t="str">
        <f t="shared" si="349"/>
        <v/>
      </c>
      <c r="D320" s="55" t="str">
        <f t="shared" si="345"/>
        <v/>
      </c>
      <c r="E320" s="102" t="str">
        <f t="shared" si="343"/>
        <v/>
      </c>
      <c r="F320" s="103" t="str">
        <f t="shared" si="358"/>
        <v/>
      </c>
      <c r="G320" s="102" t="str">
        <f t="shared" si="344"/>
        <v/>
      </c>
      <c r="H320" s="189" t="str">
        <f t="shared" si="359"/>
        <v/>
      </c>
      <c r="I320" s="190"/>
      <c r="J320" s="104"/>
      <c r="K320" s="104"/>
      <c r="L320" s="105" t="str">
        <f t="shared" si="350"/>
        <v/>
      </c>
      <c r="M320" s="104"/>
      <c r="N320" s="104"/>
      <c r="O320" s="107" t="str">
        <f t="shared" si="351"/>
        <v/>
      </c>
      <c r="P320" s="53"/>
      <c r="Q320" s="254"/>
      <c r="R320" s="238">
        <f t="shared" si="368"/>
        <v>0</v>
      </c>
      <c r="S320" s="44">
        <f t="shared" si="369"/>
        <v>0</v>
      </c>
      <c r="T320" s="44">
        <f t="shared" si="370"/>
        <v>1900</v>
      </c>
      <c r="U320" s="44">
        <f t="shared" si="371"/>
        <v>0</v>
      </c>
      <c r="V320" s="44">
        <f t="shared" si="372"/>
        <v>0</v>
      </c>
      <c r="W320" s="44">
        <f t="shared" si="352"/>
        <v>0</v>
      </c>
      <c r="X320" s="236">
        <f t="shared" si="373"/>
        <v>1</v>
      </c>
      <c r="Y320" s="236">
        <f t="shared" si="374"/>
        <v>0</v>
      </c>
      <c r="Z320" s="236">
        <f t="shared" si="375"/>
        <v>0</v>
      </c>
      <c r="AA320" s="236">
        <f t="shared" si="376"/>
        <v>0</v>
      </c>
      <c r="AB320" s="236">
        <f t="shared" si="377"/>
        <v>0</v>
      </c>
      <c r="AC320" s="251">
        <f>PMT(U320/R24*(AB320),1,-AQ319,AQ319)</f>
        <v>0</v>
      </c>
      <c r="AD320" s="251">
        <f t="shared" si="378"/>
        <v>0</v>
      </c>
      <c r="AE320" s="251">
        <f t="shared" si="379"/>
        <v>0</v>
      </c>
      <c r="AF320" s="251">
        <f t="shared" si="380"/>
        <v>0</v>
      </c>
      <c r="AG320" s="251">
        <f t="shared" si="381"/>
        <v>0</v>
      </c>
      <c r="AH320" s="252">
        <f t="shared" si="360"/>
        <v>0</v>
      </c>
      <c r="AI320" s="252">
        <f t="shared" si="361"/>
        <v>1</v>
      </c>
      <c r="AJ320" s="236">
        <f t="shared" si="362"/>
        <v>0</v>
      </c>
      <c r="AK320" s="249">
        <f t="shared" si="353"/>
        <v>0</v>
      </c>
      <c r="AL320" s="236">
        <f t="shared" si="382"/>
        <v>0</v>
      </c>
      <c r="AM320" s="249">
        <f t="shared" si="354"/>
        <v>0</v>
      </c>
      <c r="AN320" s="249">
        <f t="shared" si="363"/>
        <v>0</v>
      </c>
      <c r="AO320" s="249">
        <f t="shared" si="364"/>
        <v>0</v>
      </c>
      <c r="AP320" s="249">
        <f t="shared" si="365"/>
        <v>0</v>
      </c>
      <c r="AQ320" s="251">
        <f t="shared" si="366"/>
        <v>0</v>
      </c>
      <c r="AR320" s="243">
        <f t="shared" si="355"/>
        <v>0</v>
      </c>
      <c r="AS320" s="243">
        <f t="shared" si="346"/>
        <v>0</v>
      </c>
      <c r="AT320" s="249">
        <f t="shared" si="367"/>
        <v>0</v>
      </c>
      <c r="AU320" s="249">
        <f t="shared" si="356"/>
        <v>0</v>
      </c>
      <c r="AV320" s="44">
        <f t="shared" si="383"/>
        <v>1</v>
      </c>
      <c r="AW320" s="44">
        <f t="shared" si="384"/>
        <v>0</v>
      </c>
      <c r="AX320" s="249" t="e">
        <f t="shared" si="357"/>
        <v>#VALUE!</v>
      </c>
      <c r="AY320" s="249" t="e">
        <f t="shared" si="385"/>
        <v>#VALUE!</v>
      </c>
      <c r="AZ320" s="243" t="e">
        <f t="shared" si="386"/>
        <v>#VALUE!</v>
      </c>
      <c r="BA320" s="253">
        <f t="shared" si="387"/>
        <v>0</v>
      </c>
      <c r="BB320" s="253">
        <f t="shared" si="388"/>
        <v>0</v>
      </c>
      <c r="BC320" s="226">
        <f t="shared" si="389"/>
        <v>0</v>
      </c>
      <c r="BD320" s="249" t="b">
        <f t="shared" si="390"/>
        <v>0</v>
      </c>
      <c r="BE320" s="249">
        <f t="shared" si="347"/>
        <v>0</v>
      </c>
      <c r="BF320" s="236">
        <f t="shared" si="348"/>
        <v>0</v>
      </c>
      <c r="BG320" s="80"/>
      <c r="BH320" s="80"/>
      <c r="BI320" s="80"/>
      <c r="BN320" s="82"/>
      <c r="BO320" s="82"/>
      <c r="BP320" s="82"/>
      <c r="BQ320" s="82"/>
      <c r="BR320" s="82"/>
      <c r="BS320" s="82"/>
      <c r="BU320" s="131"/>
      <c r="BV320" s="131"/>
    </row>
    <row r="321" spans="1:74" ht="12.75" customHeight="1">
      <c r="A321" s="56"/>
      <c r="B321" s="93"/>
      <c r="C321" s="40" t="str">
        <f t="shared" si="349"/>
        <v/>
      </c>
      <c r="D321" s="55" t="str">
        <f t="shared" si="345"/>
        <v/>
      </c>
      <c r="E321" s="102" t="str">
        <f t="shared" si="343"/>
        <v/>
      </c>
      <c r="F321" s="103" t="str">
        <f t="shared" si="358"/>
        <v/>
      </c>
      <c r="G321" s="102" t="str">
        <f t="shared" si="344"/>
        <v/>
      </c>
      <c r="H321" s="189" t="str">
        <f t="shared" si="359"/>
        <v/>
      </c>
      <c r="I321" s="190"/>
      <c r="J321" s="104"/>
      <c r="K321" s="104"/>
      <c r="L321" s="105" t="str">
        <f t="shared" si="350"/>
        <v/>
      </c>
      <c r="M321" s="104"/>
      <c r="N321" s="104"/>
      <c r="O321" s="107" t="str">
        <f t="shared" si="351"/>
        <v/>
      </c>
      <c r="P321" s="53"/>
      <c r="Q321" s="254"/>
      <c r="R321" s="238">
        <f t="shared" si="368"/>
        <v>0</v>
      </c>
      <c r="S321" s="44">
        <f t="shared" si="369"/>
        <v>0</v>
      </c>
      <c r="T321" s="44">
        <f t="shared" si="370"/>
        <v>1900</v>
      </c>
      <c r="U321" s="44">
        <f t="shared" si="371"/>
        <v>0</v>
      </c>
      <c r="V321" s="44">
        <f t="shared" si="372"/>
        <v>0</v>
      </c>
      <c r="W321" s="44">
        <f t="shared" si="352"/>
        <v>0</v>
      </c>
      <c r="X321" s="236">
        <f t="shared" si="373"/>
        <v>1</v>
      </c>
      <c r="Y321" s="236">
        <f t="shared" si="374"/>
        <v>0</v>
      </c>
      <c r="Z321" s="236">
        <f t="shared" si="375"/>
        <v>0</v>
      </c>
      <c r="AA321" s="236">
        <f t="shared" si="376"/>
        <v>0</v>
      </c>
      <c r="AB321" s="236">
        <f t="shared" si="377"/>
        <v>0</v>
      </c>
      <c r="AC321" s="251">
        <f>PMT(U321/R24*(AB321),1,-AQ320,AQ320)</f>
        <v>0</v>
      </c>
      <c r="AD321" s="251">
        <f t="shared" si="378"/>
        <v>0</v>
      </c>
      <c r="AE321" s="251">
        <f t="shared" si="379"/>
        <v>0</v>
      </c>
      <c r="AF321" s="251">
        <f t="shared" si="380"/>
        <v>0</v>
      </c>
      <c r="AG321" s="251">
        <f t="shared" si="381"/>
        <v>0</v>
      </c>
      <c r="AH321" s="252">
        <f t="shared" si="360"/>
        <v>0</v>
      </c>
      <c r="AI321" s="252">
        <f t="shared" si="361"/>
        <v>1</v>
      </c>
      <c r="AJ321" s="236">
        <f t="shared" si="362"/>
        <v>0</v>
      </c>
      <c r="AK321" s="249">
        <f t="shared" si="353"/>
        <v>0</v>
      </c>
      <c r="AL321" s="236">
        <f t="shared" si="382"/>
        <v>0</v>
      </c>
      <c r="AM321" s="249">
        <f t="shared" si="354"/>
        <v>0</v>
      </c>
      <c r="AN321" s="249">
        <f t="shared" si="363"/>
        <v>0</v>
      </c>
      <c r="AO321" s="249">
        <f t="shared" si="364"/>
        <v>0</v>
      </c>
      <c r="AP321" s="249">
        <f t="shared" si="365"/>
        <v>0</v>
      </c>
      <c r="AQ321" s="251">
        <f t="shared" si="366"/>
        <v>0</v>
      </c>
      <c r="AR321" s="243">
        <f t="shared" si="355"/>
        <v>0</v>
      </c>
      <c r="AS321" s="243">
        <f t="shared" si="346"/>
        <v>0</v>
      </c>
      <c r="AT321" s="249">
        <f t="shared" si="367"/>
        <v>0</v>
      </c>
      <c r="AU321" s="249">
        <f t="shared" si="356"/>
        <v>0</v>
      </c>
      <c r="AV321" s="44">
        <f t="shared" si="383"/>
        <v>1</v>
      </c>
      <c r="AW321" s="44">
        <f t="shared" si="384"/>
        <v>0</v>
      </c>
      <c r="AX321" s="249" t="e">
        <f t="shared" si="357"/>
        <v>#VALUE!</v>
      </c>
      <c r="AY321" s="249" t="e">
        <f t="shared" si="385"/>
        <v>#VALUE!</v>
      </c>
      <c r="AZ321" s="243" t="e">
        <f t="shared" si="386"/>
        <v>#VALUE!</v>
      </c>
      <c r="BA321" s="253">
        <f t="shared" si="387"/>
        <v>0</v>
      </c>
      <c r="BB321" s="253">
        <f t="shared" si="388"/>
        <v>0</v>
      </c>
      <c r="BC321" s="226">
        <f t="shared" si="389"/>
        <v>0</v>
      </c>
      <c r="BD321" s="249" t="b">
        <f t="shared" si="390"/>
        <v>0</v>
      </c>
      <c r="BE321" s="249">
        <f t="shared" si="347"/>
        <v>0</v>
      </c>
      <c r="BF321" s="236">
        <f t="shared" si="348"/>
        <v>0</v>
      </c>
      <c r="BG321" s="80"/>
      <c r="BH321" s="80"/>
      <c r="BI321" s="80"/>
      <c r="BN321" s="82"/>
      <c r="BO321" s="82"/>
      <c r="BP321" s="82"/>
      <c r="BQ321" s="82"/>
      <c r="BR321" s="82"/>
      <c r="BS321" s="82"/>
      <c r="BU321" s="131"/>
      <c r="BV321" s="131"/>
    </row>
    <row r="322" spans="1:74" ht="12.75" customHeight="1">
      <c r="A322" s="56"/>
      <c r="B322" s="93"/>
      <c r="C322" s="40" t="str">
        <f t="shared" si="349"/>
        <v/>
      </c>
      <c r="D322" s="55" t="str">
        <f t="shared" si="345"/>
        <v/>
      </c>
      <c r="E322" s="102" t="str">
        <f t="shared" ref="E322:E385" si="391">IF(B322*R322=0,"",AF322)</f>
        <v/>
      </c>
      <c r="F322" s="103" t="str">
        <f t="shared" si="358"/>
        <v/>
      </c>
      <c r="G322" s="102" t="str">
        <f t="shared" ref="G322:G385" si="392">IF(B322*R322=0,"",AP322)</f>
        <v/>
      </c>
      <c r="H322" s="189" t="str">
        <f t="shared" si="359"/>
        <v/>
      </c>
      <c r="I322" s="190"/>
      <c r="J322" s="104"/>
      <c r="K322" s="104"/>
      <c r="L322" s="105" t="str">
        <f t="shared" si="350"/>
        <v/>
      </c>
      <c r="M322" s="104"/>
      <c r="N322" s="104"/>
      <c r="O322" s="107" t="str">
        <f t="shared" si="351"/>
        <v/>
      </c>
      <c r="P322" s="53"/>
      <c r="Q322" s="254"/>
      <c r="R322" s="238">
        <f t="shared" si="368"/>
        <v>0</v>
      </c>
      <c r="S322" s="44">
        <f t="shared" si="369"/>
        <v>0</v>
      </c>
      <c r="T322" s="44">
        <f t="shared" si="370"/>
        <v>1900</v>
      </c>
      <c r="U322" s="44">
        <f t="shared" si="371"/>
        <v>0</v>
      </c>
      <c r="V322" s="44">
        <f t="shared" si="372"/>
        <v>0</v>
      </c>
      <c r="W322" s="44">
        <f t="shared" si="352"/>
        <v>0</v>
      </c>
      <c r="X322" s="236">
        <f t="shared" si="373"/>
        <v>1</v>
      </c>
      <c r="Y322" s="236">
        <f t="shared" si="374"/>
        <v>0</v>
      </c>
      <c r="Z322" s="236">
        <f t="shared" si="375"/>
        <v>0</v>
      </c>
      <c r="AA322" s="236">
        <f t="shared" si="376"/>
        <v>0</v>
      </c>
      <c r="AB322" s="236">
        <f t="shared" si="377"/>
        <v>0</v>
      </c>
      <c r="AC322" s="251">
        <f>PMT(U322/R24*(AB322),1,-AQ321,AQ321)</f>
        <v>0</v>
      </c>
      <c r="AD322" s="251">
        <f t="shared" si="378"/>
        <v>0</v>
      </c>
      <c r="AE322" s="251">
        <f t="shared" si="379"/>
        <v>0</v>
      </c>
      <c r="AF322" s="251">
        <f t="shared" si="380"/>
        <v>0</v>
      </c>
      <c r="AG322" s="251">
        <f t="shared" si="381"/>
        <v>0</v>
      </c>
      <c r="AH322" s="252">
        <f t="shared" si="360"/>
        <v>0</v>
      </c>
      <c r="AI322" s="252">
        <f t="shared" si="361"/>
        <v>1</v>
      </c>
      <c r="AJ322" s="236">
        <f t="shared" si="362"/>
        <v>0</v>
      </c>
      <c r="AK322" s="249">
        <f t="shared" si="353"/>
        <v>0</v>
      </c>
      <c r="AL322" s="236">
        <f t="shared" si="382"/>
        <v>0</v>
      </c>
      <c r="AM322" s="249">
        <f t="shared" si="354"/>
        <v>0</v>
      </c>
      <c r="AN322" s="249">
        <f t="shared" si="363"/>
        <v>0</v>
      </c>
      <c r="AO322" s="249">
        <f t="shared" si="364"/>
        <v>0</v>
      </c>
      <c r="AP322" s="249">
        <f t="shared" si="365"/>
        <v>0</v>
      </c>
      <c r="AQ322" s="251">
        <f t="shared" si="366"/>
        <v>0</v>
      </c>
      <c r="AR322" s="243">
        <f t="shared" si="355"/>
        <v>0</v>
      </c>
      <c r="AS322" s="243">
        <f t="shared" si="346"/>
        <v>0</v>
      </c>
      <c r="AT322" s="249">
        <f t="shared" si="367"/>
        <v>0</v>
      </c>
      <c r="AU322" s="249">
        <f t="shared" si="356"/>
        <v>0</v>
      </c>
      <c r="AV322" s="44">
        <f t="shared" si="383"/>
        <v>1</v>
      </c>
      <c r="AW322" s="44">
        <f t="shared" si="384"/>
        <v>0</v>
      </c>
      <c r="AX322" s="249" t="e">
        <f t="shared" si="357"/>
        <v>#VALUE!</v>
      </c>
      <c r="AY322" s="249" t="e">
        <f t="shared" si="385"/>
        <v>#VALUE!</v>
      </c>
      <c r="AZ322" s="243" t="e">
        <f t="shared" si="386"/>
        <v>#VALUE!</v>
      </c>
      <c r="BA322" s="253">
        <f t="shared" si="387"/>
        <v>0</v>
      </c>
      <c r="BB322" s="253">
        <f t="shared" si="388"/>
        <v>0</v>
      </c>
      <c r="BC322" s="226">
        <f t="shared" si="389"/>
        <v>0</v>
      </c>
      <c r="BD322" s="249" t="b">
        <f t="shared" si="390"/>
        <v>0</v>
      </c>
      <c r="BE322" s="249">
        <f t="shared" si="347"/>
        <v>0</v>
      </c>
      <c r="BF322" s="236">
        <f t="shared" si="348"/>
        <v>0</v>
      </c>
      <c r="BG322" s="80"/>
      <c r="BH322" s="80"/>
      <c r="BI322" s="80"/>
      <c r="BN322" s="82"/>
      <c r="BO322" s="82"/>
      <c r="BP322" s="82"/>
      <c r="BQ322" s="82"/>
      <c r="BR322" s="82"/>
      <c r="BS322" s="82"/>
      <c r="BU322" s="131"/>
      <c r="BV322" s="131"/>
    </row>
    <row r="323" spans="1:74" ht="12.75" customHeight="1">
      <c r="A323" s="56"/>
      <c r="B323" s="93"/>
      <c r="C323" s="40" t="str">
        <f t="shared" si="349"/>
        <v/>
      </c>
      <c r="D323" s="55" t="str">
        <f t="shared" ref="D323:D386" si="393">IF(A323="","",(D322))</f>
        <v/>
      </c>
      <c r="E323" s="102" t="str">
        <f t="shared" si="391"/>
        <v/>
      </c>
      <c r="F323" s="103" t="str">
        <f t="shared" si="358"/>
        <v/>
      </c>
      <c r="G323" s="102" t="str">
        <f t="shared" si="392"/>
        <v/>
      </c>
      <c r="H323" s="189" t="str">
        <f t="shared" si="359"/>
        <v/>
      </c>
      <c r="I323" s="190"/>
      <c r="J323" s="104"/>
      <c r="K323" s="104"/>
      <c r="L323" s="105" t="str">
        <f t="shared" si="350"/>
        <v/>
      </c>
      <c r="M323" s="104"/>
      <c r="N323" s="104"/>
      <c r="O323" s="107" t="str">
        <f t="shared" si="351"/>
        <v/>
      </c>
      <c r="P323" s="53"/>
      <c r="Q323" s="254"/>
      <c r="R323" s="238">
        <f t="shared" si="368"/>
        <v>0</v>
      </c>
      <c r="S323" s="44">
        <f t="shared" si="369"/>
        <v>0</v>
      </c>
      <c r="T323" s="44">
        <f t="shared" si="370"/>
        <v>1900</v>
      </c>
      <c r="U323" s="44">
        <f t="shared" si="371"/>
        <v>0</v>
      </c>
      <c r="V323" s="44">
        <f t="shared" si="372"/>
        <v>0</v>
      </c>
      <c r="W323" s="44">
        <f t="shared" si="352"/>
        <v>0</v>
      </c>
      <c r="X323" s="236">
        <f t="shared" si="373"/>
        <v>1</v>
      </c>
      <c r="Y323" s="236">
        <f t="shared" si="374"/>
        <v>0</v>
      </c>
      <c r="Z323" s="236">
        <f t="shared" si="375"/>
        <v>0</v>
      </c>
      <c r="AA323" s="236">
        <f t="shared" si="376"/>
        <v>0</v>
      </c>
      <c r="AB323" s="236">
        <f t="shared" si="377"/>
        <v>0</v>
      </c>
      <c r="AC323" s="251">
        <f>PMT(U323/R24*(AB323),1,-AQ322,AQ322)</f>
        <v>0</v>
      </c>
      <c r="AD323" s="251">
        <f t="shared" si="378"/>
        <v>0</v>
      </c>
      <c r="AE323" s="251">
        <f t="shared" si="379"/>
        <v>0</v>
      </c>
      <c r="AF323" s="251">
        <f t="shared" si="380"/>
        <v>0</v>
      </c>
      <c r="AG323" s="251">
        <f t="shared" si="381"/>
        <v>0</v>
      </c>
      <c r="AH323" s="252">
        <f t="shared" si="360"/>
        <v>0</v>
      </c>
      <c r="AI323" s="252">
        <f t="shared" si="361"/>
        <v>1</v>
      </c>
      <c r="AJ323" s="236">
        <f t="shared" si="362"/>
        <v>0</v>
      </c>
      <c r="AK323" s="249">
        <f t="shared" si="353"/>
        <v>0</v>
      </c>
      <c r="AL323" s="236">
        <f t="shared" si="382"/>
        <v>0</v>
      </c>
      <c r="AM323" s="249">
        <f t="shared" si="354"/>
        <v>0</v>
      </c>
      <c r="AN323" s="249">
        <f t="shared" si="363"/>
        <v>0</v>
      </c>
      <c r="AO323" s="249">
        <f t="shared" si="364"/>
        <v>0</v>
      </c>
      <c r="AP323" s="249">
        <f t="shared" si="365"/>
        <v>0</v>
      </c>
      <c r="AQ323" s="251">
        <f t="shared" si="366"/>
        <v>0</v>
      </c>
      <c r="AR323" s="243">
        <f t="shared" si="355"/>
        <v>0</v>
      </c>
      <c r="AS323" s="243">
        <f t="shared" si="346"/>
        <v>0</v>
      </c>
      <c r="AT323" s="249">
        <f t="shared" si="367"/>
        <v>0</v>
      </c>
      <c r="AU323" s="249">
        <f t="shared" si="356"/>
        <v>0</v>
      </c>
      <c r="AV323" s="44">
        <f t="shared" si="383"/>
        <v>1</v>
      </c>
      <c r="AW323" s="44">
        <f t="shared" si="384"/>
        <v>0</v>
      </c>
      <c r="AX323" s="249" t="e">
        <f t="shared" si="357"/>
        <v>#VALUE!</v>
      </c>
      <c r="AY323" s="249" t="e">
        <f t="shared" si="385"/>
        <v>#VALUE!</v>
      </c>
      <c r="AZ323" s="243" t="e">
        <f t="shared" si="386"/>
        <v>#VALUE!</v>
      </c>
      <c r="BA323" s="253">
        <f t="shared" si="387"/>
        <v>0</v>
      </c>
      <c r="BB323" s="253">
        <f t="shared" si="388"/>
        <v>0</v>
      </c>
      <c r="BC323" s="226">
        <f t="shared" si="389"/>
        <v>0</v>
      </c>
      <c r="BD323" s="249" t="b">
        <f t="shared" si="390"/>
        <v>0</v>
      </c>
      <c r="BE323" s="249">
        <f t="shared" si="347"/>
        <v>0</v>
      </c>
      <c r="BF323" s="236">
        <f t="shared" si="348"/>
        <v>0</v>
      </c>
      <c r="BG323" s="80"/>
      <c r="BH323" s="80"/>
      <c r="BI323" s="80"/>
      <c r="BN323" s="82"/>
      <c r="BO323" s="82"/>
      <c r="BP323" s="82"/>
      <c r="BQ323" s="82"/>
      <c r="BR323" s="82"/>
      <c r="BS323" s="82"/>
      <c r="BU323" s="131"/>
      <c r="BV323" s="131"/>
    </row>
    <row r="324" spans="1:74" ht="12.75" customHeight="1">
      <c r="A324" s="56"/>
      <c r="B324" s="93"/>
      <c r="C324" s="40" t="str">
        <f t="shared" si="349"/>
        <v/>
      </c>
      <c r="D324" s="55" t="str">
        <f t="shared" si="393"/>
        <v/>
      </c>
      <c r="E324" s="102" t="str">
        <f t="shared" si="391"/>
        <v/>
      </c>
      <c r="F324" s="103" t="str">
        <f t="shared" si="358"/>
        <v/>
      </c>
      <c r="G324" s="102" t="str">
        <f t="shared" si="392"/>
        <v/>
      </c>
      <c r="H324" s="189" t="str">
        <f t="shared" si="359"/>
        <v/>
      </c>
      <c r="I324" s="190"/>
      <c r="J324" s="104"/>
      <c r="K324" s="104"/>
      <c r="L324" s="105" t="str">
        <f t="shared" si="350"/>
        <v/>
      </c>
      <c r="M324" s="104"/>
      <c r="N324" s="104"/>
      <c r="O324" s="107" t="str">
        <f t="shared" si="351"/>
        <v/>
      </c>
      <c r="P324" s="53"/>
      <c r="Q324" s="254"/>
      <c r="R324" s="238">
        <f t="shared" si="368"/>
        <v>0</v>
      </c>
      <c r="S324" s="44">
        <f t="shared" si="369"/>
        <v>0</v>
      </c>
      <c r="T324" s="44">
        <f t="shared" si="370"/>
        <v>1900</v>
      </c>
      <c r="U324" s="44">
        <f t="shared" si="371"/>
        <v>0</v>
      </c>
      <c r="V324" s="44">
        <f t="shared" si="372"/>
        <v>0</v>
      </c>
      <c r="W324" s="44">
        <f t="shared" si="352"/>
        <v>0</v>
      </c>
      <c r="X324" s="236">
        <f t="shared" si="373"/>
        <v>1</v>
      </c>
      <c r="Y324" s="236">
        <f t="shared" si="374"/>
        <v>0</v>
      </c>
      <c r="Z324" s="236">
        <f t="shared" si="375"/>
        <v>0</v>
      </c>
      <c r="AA324" s="236">
        <f t="shared" si="376"/>
        <v>0</v>
      </c>
      <c r="AB324" s="236">
        <f t="shared" si="377"/>
        <v>0</v>
      </c>
      <c r="AC324" s="251">
        <f>PMT(U324/R24*(AB324),1,-AQ323,AQ323)</f>
        <v>0</v>
      </c>
      <c r="AD324" s="251">
        <f t="shared" si="378"/>
        <v>0</v>
      </c>
      <c r="AE324" s="251">
        <f t="shared" si="379"/>
        <v>0</v>
      </c>
      <c r="AF324" s="251">
        <f t="shared" si="380"/>
        <v>0</v>
      </c>
      <c r="AG324" s="251">
        <f t="shared" si="381"/>
        <v>0</v>
      </c>
      <c r="AH324" s="252">
        <f t="shared" si="360"/>
        <v>0</v>
      </c>
      <c r="AI324" s="252">
        <f t="shared" si="361"/>
        <v>1</v>
      </c>
      <c r="AJ324" s="236">
        <f t="shared" si="362"/>
        <v>0</v>
      </c>
      <c r="AK324" s="249">
        <f t="shared" si="353"/>
        <v>0</v>
      </c>
      <c r="AL324" s="236">
        <f t="shared" si="382"/>
        <v>0</v>
      </c>
      <c r="AM324" s="249">
        <f t="shared" si="354"/>
        <v>0</v>
      </c>
      <c r="AN324" s="249">
        <f t="shared" si="363"/>
        <v>0</v>
      </c>
      <c r="AO324" s="249">
        <f t="shared" si="364"/>
        <v>0</v>
      </c>
      <c r="AP324" s="249">
        <f t="shared" si="365"/>
        <v>0</v>
      </c>
      <c r="AQ324" s="251">
        <f t="shared" si="366"/>
        <v>0</v>
      </c>
      <c r="AR324" s="243">
        <f t="shared" si="355"/>
        <v>0</v>
      </c>
      <c r="AS324" s="243">
        <f t="shared" si="346"/>
        <v>0</v>
      </c>
      <c r="AT324" s="249">
        <f t="shared" si="367"/>
        <v>0</v>
      </c>
      <c r="AU324" s="249">
        <f t="shared" si="356"/>
        <v>0</v>
      </c>
      <c r="AV324" s="44">
        <f t="shared" si="383"/>
        <v>1</v>
      </c>
      <c r="AW324" s="44">
        <f t="shared" si="384"/>
        <v>0</v>
      </c>
      <c r="AX324" s="249" t="e">
        <f t="shared" si="357"/>
        <v>#VALUE!</v>
      </c>
      <c r="AY324" s="249" t="e">
        <f t="shared" si="385"/>
        <v>#VALUE!</v>
      </c>
      <c r="AZ324" s="243" t="e">
        <f t="shared" si="386"/>
        <v>#VALUE!</v>
      </c>
      <c r="BA324" s="253">
        <f t="shared" si="387"/>
        <v>0</v>
      </c>
      <c r="BB324" s="253">
        <f t="shared" si="388"/>
        <v>0</v>
      </c>
      <c r="BC324" s="226">
        <f t="shared" si="389"/>
        <v>0</v>
      </c>
      <c r="BD324" s="249" t="b">
        <f t="shared" si="390"/>
        <v>0</v>
      </c>
      <c r="BE324" s="249">
        <f t="shared" si="347"/>
        <v>0</v>
      </c>
      <c r="BF324" s="236">
        <f t="shared" si="348"/>
        <v>0</v>
      </c>
      <c r="BG324" s="80"/>
      <c r="BH324" s="80"/>
      <c r="BI324" s="80"/>
      <c r="BN324" s="82"/>
      <c r="BO324" s="82"/>
      <c r="BP324" s="82"/>
      <c r="BQ324" s="82"/>
      <c r="BR324" s="82"/>
      <c r="BS324" s="82"/>
      <c r="BU324" s="131"/>
      <c r="BV324" s="131"/>
    </row>
    <row r="325" spans="1:74" ht="12.75" customHeight="1">
      <c r="A325" s="56"/>
      <c r="B325" s="93"/>
      <c r="C325" s="40" t="str">
        <f t="shared" si="349"/>
        <v/>
      </c>
      <c r="D325" s="55" t="str">
        <f t="shared" si="393"/>
        <v/>
      </c>
      <c r="E325" s="102" t="str">
        <f t="shared" si="391"/>
        <v/>
      </c>
      <c r="F325" s="103" t="str">
        <f t="shared" si="358"/>
        <v/>
      </c>
      <c r="G325" s="102" t="str">
        <f t="shared" si="392"/>
        <v/>
      </c>
      <c r="H325" s="189" t="str">
        <f t="shared" si="359"/>
        <v/>
      </c>
      <c r="I325" s="190"/>
      <c r="J325" s="104"/>
      <c r="K325" s="104"/>
      <c r="L325" s="105" t="str">
        <f t="shared" si="350"/>
        <v/>
      </c>
      <c r="M325" s="104"/>
      <c r="N325" s="104"/>
      <c r="O325" s="107" t="str">
        <f t="shared" si="351"/>
        <v/>
      </c>
      <c r="P325" s="53"/>
      <c r="Q325" s="254"/>
      <c r="R325" s="238">
        <f t="shared" si="368"/>
        <v>0</v>
      </c>
      <c r="S325" s="44">
        <f t="shared" si="369"/>
        <v>0</v>
      </c>
      <c r="T325" s="44">
        <f t="shared" si="370"/>
        <v>1900</v>
      </c>
      <c r="U325" s="44">
        <f t="shared" si="371"/>
        <v>0</v>
      </c>
      <c r="V325" s="44">
        <f t="shared" si="372"/>
        <v>0</v>
      </c>
      <c r="W325" s="44">
        <f t="shared" si="352"/>
        <v>0</v>
      </c>
      <c r="X325" s="236">
        <f t="shared" si="373"/>
        <v>1</v>
      </c>
      <c r="Y325" s="236">
        <f t="shared" si="374"/>
        <v>0</v>
      </c>
      <c r="Z325" s="236">
        <f t="shared" si="375"/>
        <v>0</v>
      </c>
      <c r="AA325" s="236">
        <f t="shared" si="376"/>
        <v>0</v>
      </c>
      <c r="AB325" s="236">
        <f t="shared" si="377"/>
        <v>0</v>
      </c>
      <c r="AC325" s="251">
        <f>PMT(U325/R24*(AB325),1,-AQ324,AQ324)</f>
        <v>0</v>
      </c>
      <c r="AD325" s="251">
        <f t="shared" si="378"/>
        <v>0</v>
      </c>
      <c r="AE325" s="251">
        <f t="shared" si="379"/>
        <v>0</v>
      </c>
      <c r="AF325" s="251">
        <f t="shared" si="380"/>
        <v>0</v>
      </c>
      <c r="AG325" s="251">
        <f t="shared" si="381"/>
        <v>0</v>
      </c>
      <c r="AH325" s="252">
        <f t="shared" si="360"/>
        <v>0</v>
      </c>
      <c r="AI325" s="252">
        <f t="shared" si="361"/>
        <v>1</v>
      </c>
      <c r="AJ325" s="236">
        <f t="shared" si="362"/>
        <v>0</v>
      </c>
      <c r="AK325" s="249">
        <f t="shared" si="353"/>
        <v>0</v>
      </c>
      <c r="AL325" s="236">
        <f t="shared" si="382"/>
        <v>0</v>
      </c>
      <c r="AM325" s="249">
        <f t="shared" si="354"/>
        <v>0</v>
      </c>
      <c r="AN325" s="249">
        <f t="shared" si="363"/>
        <v>0</v>
      </c>
      <c r="AO325" s="249">
        <f t="shared" si="364"/>
        <v>0</v>
      </c>
      <c r="AP325" s="249">
        <f t="shared" si="365"/>
        <v>0</v>
      </c>
      <c r="AQ325" s="251">
        <f t="shared" si="366"/>
        <v>0</v>
      </c>
      <c r="AR325" s="243">
        <f t="shared" si="355"/>
        <v>0</v>
      </c>
      <c r="AS325" s="243">
        <f t="shared" si="346"/>
        <v>0</v>
      </c>
      <c r="AT325" s="249">
        <f t="shared" si="367"/>
        <v>0</v>
      </c>
      <c r="AU325" s="249">
        <f t="shared" si="356"/>
        <v>0</v>
      </c>
      <c r="AV325" s="44">
        <f t="shared" si="383"/>
        <v>1</v>
      </c>
      <c r="AW325" s="44">
        <f t="shared" si="384"/>
        <v>0</v>
      </c>
      <c r="AX325" s="249" t="e">
        <f t="shared" si="357"/>
        <v>#VALUE!</v>
      </c>
      <c r="AY325" s="249" t="e">
        <f t="shared" si="385"/>
        <v>#VALUE!</v>
      </c>
      <c r="AZ325" s="243" t="e">
        <f t="shared" si="386"/>
        <v>#VALUE!</v>
      </c>
      <c r="BA325" s="253">
        <f t="shared" si="387"/>
        <v>0</v>
      </c>
      <c r="BB325" s="253">
        <f t="shared" si="388"/>
        <v>0</v>
      </c>
      <c r="BC325" s="226">
        <f t="shared" si="389"/>
        <v>0</v>
      </c>
      <c r="BD325" s="249" t="b">
        <f t="shared" si="390"/>
        <v>0</v>
      </c>
      <c r="BE325" s="249">
        <f t="shared" si="347"/>
        <v>0</v>
      </c>
      <c r="BF325" s="236">
        <f t="shared" si="348"/>
        <v>0</v>
      </c>
      <c r="BG325" s="80"/>
      <c r="BH325" s="80"/>
      <c r="BI325" s="80"/>
      <c r="BN325" s="82"/>
      <c r="BO325" s="82"/>
      <c r="BP325" s="82"/>
      <c r="BQ325" s="82"/>
      <c r="BR325" s="82"/>
      <c r="BS325" s="82"/>
      <c r="BU325" s="131"/>
      <c r="BV325" s="131"/>
    </row>
    <row r="326" spans="1:74" ht="12.75" customHeight="1">
      <c r="A326" s="56"/>
      <c r="B326" s="93"/>
      <c r="C326" s="40" t="str">
        <f t="shared" si="349"/>
        <v/>
      </c>
      <c r="D326" s="55" t="str">
        <f t="shared" si="393"/>
        <v/>
      </c>
      <c r="E326" s="102" t="str">
        <f t="shared" si="391"/>
        <v/>
      </c>
      <c r="F326" s="103" t="str">
        <f t="shared" si="358"/>
        <v/>
      </c>
      <c r="G326" s="102" t="str">
        <f t="shared" si="392"/>
        <v/>
      </c>
      <c r="H326" s="189" t="str">
        <f t="shared" si="359"/>
        <v/>
      </c>
      <c r="I326" s="190"/>
      <c r="J326" s="104"/>
      <c r="K326" s="104"/>
      <c r="L326" s="105" t="str">
        <f t="shared" si="350"/>
        <v/>
      </c>
      <c r="M326" s="104"/>
      <c r="N326" s="104"/>
      <c r="O326" s="107" t="str">
        <f t="shared" si="351"/>
        <v/>
      </c>
      <c r="P326" s="53"/>
      <c r="Q326" s="254"/>
      <c r="R326" s="238">
        <f t="shared" si="368"/>
        <v>0</v>
      </c>
      <c r="S326" s="44">
        <f t="shared" si="369"/>
        <v>0</v>
      </c>
      <c r="T326" s="44">
        <f t="shared" si="370"/>
        <v>1900</v>
      </c>
      <c r="U326" s="44">
        <f t="shared" si="371"/>
        <v>0</v>
      </c>
      <c r="V326" s="44">
        <f t="shared" si="372"/>
        <v>0</v>
      </c>
      <c r="W326" s="44">
        <f t="shared" si="352"/>
        <v>0</v>
      </c>
      <c r="X326" s="236">
        <f t="shared" si="373"/>
        <v>1</v>
      </c>
      <c r="Y326" s="236">
        <f t="shared" si="374"/>
        <v>0</v>
      </c>
      <c r="Z326" s="236">
        <f t="shared" si="375"/>
        <v>0</v>
      </c>
      <c r="AA326" s="236">
        <f t="shared" si="376"/>
        <v>0</v>
      </c>
      <c r="AB326" s="236">
        <f t="shared" si="377"/>
        <v>0</v>
      </c>
      <c r="AC326" s="251">
        <f>PMT(U326/R24*(AB326),1,-AQ325,AQ325)</f>
        <v>0</v>
      </c>
      <c r="AD326" s="251">
        <f t="shared" si="378"/>
        <v>0</v>
      </c>
      <c r="AE326" s="251">
        <f t="shared" si="379"/>
        <v>0</v>
      </c>
      <c r="AF326" s="251">
        <f t="shared" si="380"/>
        <v>0</v>
      </c>
      <c r="AG326" s="251">
        <f t="shared" si="381"/>
        <v>0</v>
      </c>
      <c r="AH326" s="252">
        <f t="shared" si="360"/>
        <v>0</v>
      </c>
      <c r="AI326" s="252">
        <f t="shared" si="361"/>
        <v>1</v>
      </c>
      <c r="AJ326" s="236">
        <f t="shared" si="362"/>
        <v>0</v>
      </c>
      <c r="AK326" s="249">
        <f t="shared" si="353"/>
        <v>0</v>
      </c>
      <c r="AL326" s="236">
        <f t="shared" si="382"/>
        <v>0</v>
      </c>
      <c r="AM326" s="249">
        <f t="shared" si="354"/>
        <v>0</v>
      </c>
      <c r="AN326" s="249">
        <f t="shared" si="363"/>
        <v>0</v>
      </c>
      <c r="AO326" s="249">
        <f t="shared" si="364"/>
        <v>0</v>
      </c>
      <c r="AP326" s="249">
        <f t="shared" si="365"/>
        <v>0</v>
      </c>
      <c r="AQ326" s="251">
        <f t="shared" si="366"/>
        <v>0</v>
      </c>
      <c r="AR326" s="243">
        <f t="shared" si="355"/>
        <v>0</v>
      </c>
      <c r="AS326" s="243">
        <f t="shared" si="346"/>
        <v>0</v>
      </c>
      <c r="AT326" s="249">
        <f t="shared" si="367"/>
        <v>0</v>
      </c>
      <c r="AU326" s="249">
        <f t="shared" si="356"/>
        <v>0</v>
      </c>
      <c r="AV326" s="44">
        <f t="shared" si="383"/>
        <v>1</v>
      </c>
      <c r="AW326" s="44">
        <f t="shared" si="384"/>
        <v>0</v>
      </c>
      <c r="AX326" s="249" t="e">
        <f t="shared" si="357"/>
        <v>#VALUE!</v>
      </c>
      <c r="AY326" s="249" t="e">
        <f t="shared" si="385"/>
        <v>#VALUE!</v>
      </c>
      <c r="AZ326" s="243" t="e">
        <f t="shared" si="386"/>
        <v>#VALUE!</v>
      </c>
      <c r="BA326" s="253">
        <f t="shared" si="387"/>
        <v>0</v>
      </c>
      <c r="BB326" s="253">
        <f t="shared" si="388"/>
        <v>0</v>
      </c>
      <c r="BC326" s="226">
        <f t="shared" si="389"/>
        <v>0</v>
      </c>
      <c r="BD326" s="249" t="b">
        <f t="shared" si="390"/>
        <v>0</v>
      </c>
      <c r="BE326" s="249">
        <f t="shared" si="347"/>
        <v>0</v>
      </c>
      <c r="BF326" s="236">
        <f t="shared" si="348"/>
        <v>0</v>
      </c>
      <c r="BG326" s="80"/>
      <c r="BH326" s="80"/>
      <c r="BI326" s="80"/>
      <c r="BN326" s="82"/>
      <c r="BO326" s="82"/>
      <c r="BP326" s="82"/>
      <c r="BQ326" s="82"/>
      <c r="BR326" s="82"/>
      <c r="BS326" s="82"/>
      <c r="BU326" s="131"/>
      <c r="BV326" s="131"/>
    </row>
    <row r="327" spans="1:74" ht="12.75" customHeight="1">
      <c r="A327" s="56"/>
      <c r="B327" s="93"/>
      <c r="C327" s="40" t="str">
        <f t="shared" si="349"/>
        <v/>
      </c>
      <c r="D327" s="55" t="str">
        <f t="shared" si="393"/>
        <v/>
      </c>
      <c r="E327" s="102" t="str">
        <f t="shared" si="391"/>
        <v/>
      </c>
      <c r="F327" s="103" t="str">
        <f t="shared" si="358"/>
        <v/>
      </c>
      <c r="G327" s="102" t="str">
        <f t="shared" si="392"/>
        <v/>
      </c>
      <c r="H327" s="189" t="str">
        <f t="shared" si="359"/>
        <v/>
      </c>
      <c r="I327" s="190"/>
      <c r="J327" s="104"/>
      <c r="K327" s="104"/>
      <c r="L327" s="105" t="str">
        <f t="shared" si="350"/>
        <v/>
      </c>
      <c r="M327" s="104"/>
      <c r="N327" s="104"/>
      <c r="O327" s="107" t="str">
        <f t="shared" si="351"/>
        <v/>
      </c>
      <c r="P327" s="53"/>
      <c r="Q327" s="254"/>
      <c r="R327" s="238">
        <f t="shared" si="368"/>
        <v>0</v>
      </c>
      <c r="S327" s="44">
        <f t="shared" si="369"/>
        <v>0</v>
      </c>
      <c r="T327" s="44">
        <f t="shared" si="370"/>
        <v>1900</v>
      </c>
      <c r="U327" s="44">
        <f t="shared" si="371"/>
        <v>0</v>
      </c>
      <c r="V327" s="44">
        <f t="shared" si="372"/>
        <v>0</v>
      </c>
      <c r="W327" s="44">
        <f t="shared" si="352"/>
        <v>0</v>
      </c>
      <c r="X327" s="236">
        <f t="shared" si="373"/>
        <v>1</v>
      </c>
      <c r="Y327" s="236">
        <f t="shared" si="374"/>
        <v>0</v>
      </c>
      <c r="Z327" s="236">
        <f t="shared" si="375"/>
        <v>0</v>
      </c>
      <c r="AA327" s="236">
        <f t="shared" si="376"/>
        <v>0</v>
      </c>
      <c r="AB327" s="236">
        <f t="shared" si="377"/>
        <v>0</v>
      </c>
      <c r="AC327" s="251">
        <f>PMT(U327/R24*(AB327),1,-AQ326,AQ326)</f>
        <v>0</v>
      </c>
      <c r="AD327" s="251">
        <f t="shared" si="378"/>
        <v>0</v>
      </c>
      <c r="AE327" s="251">
        <f t="shared" si="379"/>
        <v>0</v>
      </c>
      <c r="AF327" s="251">
        <f t="shared" si="380"/>
        <v>0</v>
      </c>
      <c r="AG327" s="251">
        <f t="shared" si="381"/>
        <v>0</v>
      </c>
      <c r="AH327" s="252">
        <f t="shared" si="360"/>
        <v>0</v>
      </c>
      <c r="AI327" s="252">
        <f t="shared" si="361"/>
        <v>1</v>
      </c>
      <c r="AJ327" s="236">
        <f t="shared" si="362"/>
        <v>0</v>
      </c>
      <c r="AK327" s="249">
        <f t="shared" si="353"/>
        <v>0</v>
      </c>
      <c r="AL327" s="236">
        <f t="shared" si="382"/>
        <v>0</v>
      </c>
      <c r="AM327" s="249">
        <f t="shared" si="354"/>
        <v>0</v>
      </c>
      <c r="AN327" s="249">
        <f t="shared" si="363"/>
        <v>0</v>
      </c>
      <c r="AO327" s="249">
        <f t="shared" si="364"/>
        <v>0</v>
      </c>
      <c r="AP327" s="249">
        <f t="shared" si="365"/>
        <v>0</v>
      </c>
      <c r="AQ327" s="251">
        <f t="shared" si="366"/>
        <v>0</v>
      </c>
      <c r="AR327" s="243">
        <f t="shared" si="355"/>
        <v>0</v>
      </c>
      <c r="AS327" s="243">
        <f t="shared" si="346"/>
        <v>0</v>
      </c>
      <c r="AT327" s="249">
        <f t="shared" si="367"/>
        <v>0</v>
      </c>
      <c r="AU327" s="249">
        <f t="shared" si="356"/>
        <v>0</v>
      </c>
      <c r="AV327" s="44">
        <f t="shared" si="383"/>
        <v>1</v>
      </c>
      <c r="AW327" s="44">
        <f t="shared" si="384"/>
        <v>0</v>
      </c>
      <c r="AX327" s="249" t="e">
        <f t="shared" si="357"/>
        <v>#VALUE!</v>
      </c>
      <c r="AY327" s="249" t="e">
        <f t="shared" si="385"/>
        <v>#VALUE!</v>
      </c>
      <c r="AZ327" s="243" t="e">
        <f t="shared" si="386"/>
        <v>#VALUE!</v>
      </c>
      <c r="BA327" s="253">
        <f t="shared" si="387"/>
        <v>0</v>
      </c>
      <c r="BB327" s="253">
        <f t="shared" si="388"/>
        <v>0</v>
      </c>
      <c r="BC327" s="226">
        <f t="shared" si="389"/>
        <v>0</v>
      </c>
      <c r="BD327" s="249" t="b">
        <f t="shared" si="390"/>
        <v>0</v>
      </c>
      <c r="BE327" s="249">
        <f t="shared" si="347"/>
        <v>0</v>
      </c>
      <c r="BF327" s="236">
        <f t="shared" si="348"/>
        <v>0</v>
      </c>
      <c r="BG327" s="80"/>
      <c r="BH327" s="80"/>
      <c r="BI327" s="80"/>
      <c r="BN327" s="82"/>
      <c r="BO327" s="82"/>
      <c r="BP327" s="82"/>
      <c r="BQ327" s="82"/>
      <c r="BR327" s="82"/>
      <c r="BS327" s="82"/>
      <c r="BU327" s="131"/>
      <c r="BV327" s="131"/>
    </row>
    <row r="328" spans="1:74" ht="12.75" customHeight="1">
      <c r="A328" s="56"/>
      <c r="B328" s="93"/>
      <c r="C328" s="40" t="str">
        <f t="shared" si="349"/>
        <v/>
      </c>
      <c r="D328" s="55" t="str">
        <f t="shared" si="393"/>
        <v/>
      </c>
      <c r="E328" s="102" t="str">
        <f t="shared" si="391"/>
        <v/>
      </c>
      <c r="F328" s="103" t="str">
        <f t="shared" si="358"/>
        <v/>
      </c>
      <c r="G328" s="102" t="str">
        <f t="shared" si="392"/>
        <v/>
      </c>
      <c r="H328" s="189" t="str">
        <f t="shared" si="359"/>
        <v/>
      </c>
      <c r="I328" s="190"/>
      <c r="J328" s="104"/>
      <c r="K328" s="104"/>
      <c r="L328" s="105" t="str">
        <f t="shared" si="350"/>
        <v/>
      </c>
      <c r="M328" s="104"/>
      <c r="N328" s="104"/>
      <c r="O328" s="107" t="str">
        <f t="shared" si="351"/>
        <v/>
      </c>
      <c r="P328" s="53"/>
      <c r="Q328" s="254"/>
      <c r="R328" s="238">
        <f t="shared" si="368"/>
        <v>0</v>
      </c>
      <c r="S328" s="44">
        <f t="shared" si="369"/>
        <v>0</v>
      </c>
      <c r="T328" s="44">
        <f t="shared" si="370"/>
        <v>1900</v>
      </c>
      <c r="U328" s="44">
        <f t="shared" si="371"/>
        <v>0</v>
      </c>
      <c r="V328" s="44">
        <f t="shared" si="372"/>
        <v>0</v>
      </c>
      <c r="W328" s="44">
        <f t="shared" si="352"/>
        <v>0</v>
      </c>
      <c r="X328" s="236">
        <f t="shared" si="373"/>
        <v>1</v>
      </c>
      <c r="Y328" s="236">
        <f t="shared" si="374"/>
        <v>0</v>
      </c>
      <c r="Z328" s="236">
        <f t="shared" si="375"/>
        <v>0</v>
      </c>
      <c r="AA328" s="236">
        <f t="shared" si="376"/>
        <v>0</v>
      </c>
      <c r="AB328" s="236">
        <f t="shared" si="377"/>
        <v>0</v>
      </c>
      <c r="AC328" s="251">
        <f>PMT(U328/R24*(AB328),1,-AQ327,AQ327)</f>
        <v>0</v>
      </c>
      <c r="AD328" s="251">
        <f t="shared" si="378"/>
        <v>0</v>
      </c>
      <c r="AE328" s="251">
        <f t="shared" si="379"/>
        <v>0</v>
      </c>
      <c r="AF328" s="251">
        <f t="shared" si="380"/>
        <v>0</v>
      </c>
      <c r="AG328" s="251">
        <f t="shared" si="381"/>
        <v>0</v>
      </c>
      <c r="AH328" s="252">
        <f t="shared" si="360"/>
        <v>0</v>
      </c>
      <c r="AI328" s="252">
        <f t="shared" si="361"/>
        <v>1</v>
      </c>
      <c r="AJ328" s="236">
        <f t="shared" si="362"/>
        <v>0</v>
      </c>
      <c r="AK328" s="249">
        <f t="shared" si="353"/>
        <v>0</v>
      </c>
      <c r="AL328" s="236">
        <f t="shared" si="382"/>
        <v>0</v>
      </c>
      <c r="AM328" s="249">
        <f t="shared" si="354"/>
        <v>0</v>
      </c>
      <c r="AN328" s="249">
        <f t="shared" si="363"/>
        <v>0</v>
      </c>
      <c r="AO328" s="249">
        <f t="shared" si="364"/>
        <v>0</v>
      </c>
      <c r="AP328" s="249">
        <f t="shared" si="365"/>
        <v>0</v>
      </c>
      <c r="AQ328" s="251">
        <f t="shared" si="366"/>
        <v>0</v>
      </c>
      <c r="AR328" s="243">
        <f t="shared" si="355"/>
        <v>0</v>
      </c>
      <c r="AS328" s="243">
        <f t="shared" si="346"/>
        <v>0</v>
      </c>
      <c r="AT328" s="249">
        <f t="shared" si="367"/>
        <v>0</v>
      </c>
      <c r="AU328" s="249">
        <f t="shared" si="356"/>
        <v>0</v>
      </c>
      <c r="AV328" s="44">
        <f t="shared" si="383"/>
        <v>1</v>
      </c>
      <c r="AW328" s="44">
        <f t="shared" si="384"/>
        <v>0</v>
      </c>
      <c r="AX328" s="249" t="e">
        <f t="shared" si="357"/>
        <v>#VALUE!</v>
      </c>
      <c r="AY328" s="249" t="e">
        <f t="shared" si="385"/>
        <v>#VALUE!</v>
      </c>
      <c r="AZ328" s="243" t="e">
        <f t="shared" si="386"/>
        <v>#VALUE!</v>
      </c>
      <c r="BA328" s="253">
        <f t="shared" si="387"/>
        <v>0</v>
      </c>
      <c r="BB328" s="253">
        <f t="shared" si="388"/>
        <v>0</v>
      </c>
      <c r="BC328" s="226">
        <f t="shared" si="389"/>
        <v>0</v>
      </c>
      <c r="BD328" s="249" t="b">
        <f t="shared" si="390"/>
        <v>0</v>
      </c>
      <c r="BE328" s="249">
        <f t="shared" si="347"/>
        <v>0</v>
      </c>
      <c r="BF328" s="236">
        <f t="shared" si="348"/>
        <v>0</v>
      </c>
      <c r="BG328" s="80"/>
      <c r="BH328" s="80"/>
      <c r="BI328" s="80"/>
      <c r="BN328" s="82"/>
      <c r="BO328" s="82"/>
      <c r="BP328" s="82"/>
      <c r="BQ328" s="82"/>
      <c r="BR328" s="82"/>
      <c r="BS328" s="82"/>
      <c r="BU328" s="131"/>
      <c r="BV328" s="131"/>
    </row>
    <row r="329" spans="1:74" ht="12.75" customHeight="1">
      <c r="A329" s="56"/>
      <c r="B329" s="93"/>
      <c r="C329" s="40" t="str">
        <f t="shared" si="349"/>
        <v/>
      </c>
      <c r="D329" s="55" t="str">
        <f t="shared" si="393"/>
        <v/>
      </c>
      <c r="E329" s="102" t="str">
        <f t="shared" si="391"/>
        <v/>
      </c>
      <c r="F329" s="103" t="str">
        <f t="shared" si="358"/>
        <v/>
      </c>
      <c r="G329" s="102" t="str">
        <f t="shared" si="392"/>
        <v/>
      </c>
      <c r="H329" s="189" t="str">
        <f t="shared" si="359"/>
        <v/>
      </c>
      <c r="I329" s="190"/>
      <c r="J329" s="104"/>
      <c r="K329" s="104"/>
      <c r="L329" s="105" t="str">
        <f t="shared" si="350"/>
        <v/>
      </c>
      <c r="M329" s="104"/>
      <c r="N329" s="104"/>
      <c r="O329" s="107" t="str">
        <f t="shared" si="351"/>
        <v/>
      </c>
      <c r="P329" s="53"/>
      <c r="Q329" s="254"/>
      <c r="R329" s="238">
        <f t="shared" si="368"/>
        <v>0</v>
      </c>
      <c r="S329" s="44">
        <f t="shared" si="369"/>
        <v>0</v>
      </c>
      <c r="T329" s="44">
        <f t="shared" si="370"/>
        <v>1900</v>
      </c>
      <c r="U329" s="44">
        <f t="shared" si="371"/>
        <v>0</v>
      </c>
      <c r="V329" s="44">
        <f t="shared" si="372"/>
        <v>0</v>
      </c>
      <c r="W329" s="44">
        <f t="shared" si="352"/>
        <v>0</v>
      </c>
      <c r="X329" s="236">
        <f t="shared" si="373"/>
        <v>1</v>
      </c>
      <c r="Y329" s="236">
        <f t="shared" si="374"/>
        <v>0</v>
      </c>
      <c r="Z329" s="236">
        <f t="shared" si="375"/>
        <v>0</v>
      </c>
      <c r="AA329" s="236">
        <f t="shared" si="376"/>
        <v>0</v>
      </c>
      <c r="AB329" s="236">
        <f t="shared" si="377"/>
        <v>0</v>
      </c>
      <c r="AC329" s="251">
        <f>PMT(U329/R24*(AB329),1,-AQ328,AQ328)</f>
        <v>0</v>
      </c>
      <c r="AD329" s="251">
        <f t="shared" si="378"/>
        <v>0</v>
      </c>
      <c r="AE329" s="251">
        <f t="shared" si="379"/>
        <v>0</v>
      </c>
      <c r="AF329" s="251">
        <f t="shared" si="380"/>
        <v>0</v>
      </c>
      <c r="AG329" s="251">
        <f t="shared" si="381"/>
        <v>0</v>
      </c>
      <c r="AH329" s="252">
        <f t="shared" si="360"/>
        <v>0</v>
      </c>
      <c r="AI329" s="252">
        <f t="shared" si="361"/>
        <v>1</v>
      </c>
      <c r="AJ329" s="236">
        <f t="shared" si="362"/>
        <v>0</v>
      </c>
      <c r="AK329" s="249">
        <f t="shared" si="353"/>
        <v>0</v>
      </c>
      <c r="AL329" s="236">
        <f t="shared" si="382"/>
        <v>0</v>
      </c>
      <c r="AM329" s="249">
        <f t="shared" si="354"/>
        <v>0</v>
      </c>
      <c r="AN329" s="249">
        <f t="shared" si="363"/>
        <v>0</v>
      </c>
      <c r="AO329" s="249">
        <f t="shared" si="364"/>
        <v>0</v>
      </c>
      <c r="AP329" s="249">
        <f t="shared" si="365"/>
        <v>0</v>
      </c>
      <c r="AQ329" s="251">
        <f t="shared" si="366"/>
        <v>0</v>
      </c>
      <c r="AR329" s="243">
        <f t="shared" si="355"/>
        <v>0</v>
      </c>
      <c r="AS329" s="243">
        <f t="shared" si="346"/>
        <v>0</v>
      </c>
      <c r="AT329" s="249">
        <f t="shared" si="367"/>
        <v>0</v>
      </c>
      <c r="AU329" s="249">
        <f t="shared" si="356"/>
        <v>0</v>
      </c>
      <c r="AV329" s="44">
        <f t="shared" si="383"/>
        <v>1</v>
      </c>
      <c r="AW329" s="44">
        <f t="shared" si="384"/>
        <v>0</v>
      </c>
      <c r="AX329" s="249" t="e">
        <f t="shared" si="357"/>
        <v>#VALUE!</v>
      </c>
      <c r="AY329" s="249" t="e">
        <f t="shared" si="385"/>
        <v>#VALUE!</v>
      </c>
      <c r="AZ329" s="243" t="e">
        <f t="shared" si="386"/>
        <v>#VALUE!</v>
      </c>
      <c r="BA329" s="253">
        <f t="shared" si="387"/>
        <v>0</v>
      </c>
      <c r="BB329" s="253">
        <f t="shared" si="388"/>
        <v>0</v>
      </c>
      <c r="BC329" s="226">
        <f t="shared" si="389"/>
        <v>0</v>
      </c>
      <c r="BD329" s="249" t="b">
        <f t="shared" si="390"/>
        <v>0</v>
      </c>
      <c r="BE329" s="249">
        <f t="shared" si="347"/>
        <v>0</v>
      </c>
      <c r="BF329" s="236">
        <f t="shared" si="348"/>
        <v>0</v>
      </c>
      <c r="BG329" s="80"/>
      <c r="BH329" s="80"/>
      <c r="BI329" s="80"/>
      <c r="BN329" s="82"/>
      <c r="BO329" s="82"/>
      <c r="BP329" s="82"/>
      <c r="BQ329" s="82"/>
      <c r="BR329" s="82"/>
      <c r="BS329" s="82"/>
      <c r="BU329" s="131"/>
      <c r="BV329" s="131"/>
    </row>
    <row r="330" spans="1:74" ht="12.75" customHeight="1">
      <c r="A330" s="56"/>
      <c r="B330" s="93"/>
      <c r="C330" s="40" t="str">
        <f t="shared" si="349"/>
        <v/>
      </c>
      <c r="D330" s="55" t="str">
        <f t="shared" si="393"/>
        <v/>
      </c>
      <c r="E330" s="102" t="str">
        <f t="shared" si="391"/>
        <v/>
      </c>
      <c r="F330" s="103" t="str">
        <f t="shared" si="358"/>
        <v/>
      </c>
      <c r="G330" s="102" t="str">
        <f t="shared" si="392"/>
        <v/>
      </c>
      <c r="H330" s="189" t="str">
        <f t="shared" si="359"/>
        <v/>
      </c>
      <c r="I330" s="190"/>
      <c r="J330" s="104"/>
      <c r="K330" s="104"/>
      <c r="L330" s="105" t="str">
        <f t="shared" si="350"/>
        <v/>
      </c>
      <c r="M330" s="104"/>
      <c r="N330" s="104"/>
      <c r="O330" s="107" t="str">
        <f t="shared" si="351"/>
        <v/>
      </c>
      <c r="P330" s="53"/>
      <c r="Q330" s="254"/>
      <c r="R330" s="238">
        <f t="shared" si="368"/>
        <v>0</v>
      </c>
      <c r="S330" s="44">
        <f t="shared" si="369"/>
        <v>0</v>
      </c>
      <c r="T330" s="44">
        <f t="shared" si="370"/>
        <v>1900</v>
      </c>
      <c r="U330" s="44">
        <f t="shared" si="371"/>
        <v>0</v>
      </c>
      <c r="V330" s="44">
        <f t="shared" si="372"/>
        <v>0</v>
      </c>
      <c r="W330" s="44">
        <f t="shared" si="352"/>
        <v>0</v>
      </c>
      <c r="X330" s="236">
        <f t="shared" si="373"/>
        <v>1</v>
      </c>
      <c r="Y330" s="236">
        <f t="shared" si="374"/>
        <v>0</v>
      </c>
      <c r="Z330" s="236">
        <f t="shared" si="375"/>
        <v>0</v>
      </c>
      <c r="AA330" s="236">
        <f t="shared" si="376"/>
        <v>0</v>
      </c>
      <c r="AB330" s="236">
        <f t="shared" si="377"/>
        <v>0</v>
      </c>
      <c r="AC330" s="251">
        <f>PMT(U330/R24*(AB330),1,-AQ329,AQ329)</f>
        <v>0</v>
      </c>
      <c r="AD330" s="251">
        <f t="shared" si="378"/>
        <v>0</v>
      </c>
      <c r="AE330" s="251">
        <f t="shared" si="379"/>
        <v>0</v>
      </c>
      <c r="AF330" s="251">
        <f t="shared" si="380"/>
        <v>0</v>
      </c>
      <c r="AG330" s="251">
        <f t="shared" si="381"/>
        <v>0</v>
      </c>
      <c r="AH330" s="252">
        <f t="shared" si="360"/>
        <v>0</v>
      </c>
      <c r="AI330" s="252">
        <f t="shared" si="361"/>
        <v>1</v>
      </c>
      <c r="AJ330" s="236">
        <f t="shared" si="362"/>
        <v>0</v>
      </c>
      <c r="AK330" s="249">
        <f t="shared" si="353"/>
        <v>0</v>
      </c>
      <c r="AL330" s="236">
        <f t="shared" si="382"/>
        <v>0</v>
      </c>
      <c r="AM330" s="249">
        <f t="shared" si="354"/>
        <v>0</v>
      </c>
      <c r="AN330" s="249">
        <f t="shared" si="363"/>
        <v>0</v>
      </c>
      <c r="AO330" s="249">
        <f t="shared" si="364"/>
        <v>0</v>
      </c>
      <c r="AP330" s="249">
        <f t="shared" si="365"/>
        <v>0</v>
      </c>
      <c r="AQ330" s="251">
        <f t="shared" si="366"/>
        <v>0</v>
      </c>
      <c r="AR330" s="243">
        <f t="shared" si="355"/>
        <v>0</v>
      </c>
      <c r="AS330" s="243">
        <f t="shared" si="346"/>
        <v>0</v>
      </c>
      <c r="AT330" s="249">
        <f t="shared" si="367"/>
        <v>0</v>
      </c>
      <c r="AU330" s="249">
        <f t="shared" si="356"/>
        <v>0</v>
      </c>
      <c r="AV330" s="44">
        <f t="shared" si="383"/>
        <v>1</v>
      </c>
      <c r="AW330" s="44">
        <f t="shared" si="384"/>
        <v>0</v>
      </c>
      <c r="AX330" s="249" t="e">
        <f t="shared" si="357"/>
        <v>#VALUE!</v>
      </c>
      <c r="AY330" s="249" t="e">
        <f t="shared" si="385"/>
        <v>#VALUE!</v>
      </c>
      <c r="AZ330" s="243" t="e">
        <f t="shared" si="386"/>
        <v>#VALUE!</v>
      </c>
      <c r="BA330" s="253">
        <f t="shared" si="387"/>
        <v>0</v>
      </c>
      <c r="BB330" s="253">
        <f t="shared" si="388"/>
        <v>0</v>
      </c>
      <c r="BC330" s="226">
        <f t="shared" si="389"/>
        <v>0</v>
      </c>
      <c r="BD330" s="249" t="b">
        <f t="shared" si="390"/>
        <v>0</v>
      </c>
      <c r="BE330" s="249">
        <f t="shared" si="347"/>
        <v>0</v>
      </c>
      <c r="BF330" s="236">
        <f t="shared" si="348"/>
        <v>0</v>
      </c>
      <c r="BG330" s="80"/>
      <c r="BH330" s="80"/>
      <c r="BI330" s="80"/>
      <c r="BN330" s="82"/>
      <c r="BO330" s="82"/>
      <c r="BP330" s="82"/>
      <c r="BQ330" s="82"/>
      <c r="BR330" s="82"/>
      <c r="BS330" s="82"/>
      <c r="BU330" s="131"/>
      <c r="BV330" s="131"/>
    </row>
    <row r="331" spans="1:74" ht="12.75" customHeight="1">
      <c r="A331" s="56"/>
      <c r="B331" s="93"/>
      <c r="C331" s="40" t="str">
        <f t="shared" si="349"/>
        <v/>
      </c>
      <c r="D331" s="55" t="str">
        <f t="shared" si="393"/>
        <v/>
      </c>
      <c r="E331" s="102" t="str">
        <f t="shared" si="391"/>
        <v/>
      </c>
      <c r="F331" s="103" t="str">
        <f t="shared" si="358"/>
        <v/>
      </c>
      <c r="G331" s="102" t="str">
        <f t="shared" si="392"/>
        <v/>
      </c>
      <c r="H331" s="189" t="str">
        <f t="shared" si="359"/>
        <v/>
      </c>
      <c r="I331" s="190"/>
      <c r="J331" s="104"/>
      <c r="K331" s="104"/>
      <c r="L331" s="105" t="str">
        <f t="shared" si="350"/>
        <v/>
      </c>
      <c r="M331" s="104"/>
      <c r="N331" s="104"/>
      <c r="O331" s="107" t="str">
        <f t="shared" si="351"/>
        <v/>
      </c>
      <c r="P331" s="53"/>
      <c r="Q331" s="254"/>
      <c r="R331" s="238">
        <f t="shared" si="368"/>
        <v>0</v>
      </c>
      <c r="S331" s="44">
        <f t="shared" si="369"/>
        <v>0</v>
      </c>
      <c r="T331" s="44">
        <f t="shared" si="370"/>
        <v>1900</v>
      </c>
      <c r="U331" s="44">
        <f t="shared" si="371"/>
        <v>0</v>
      </c>
      <c r="V331" s="44">
        <f t="shared" si="372"/>
        <v>0</v>
      </c>
      <c r="W331" s="44">
        <f t="shared" si="352"/>
        <v>0</v>
      </c>
      <c r="X331" s="236">
        <f t="shared" si="373"/>
        <v>1</v>
      </c>
      <c r="Y331" s="236">
        <f t="shared" si="374"/>
        <v>0</v>
      </c>
      <c r="Z331" s="236">
        <f t="shared" si="375"/>
        <v>0</v>
      </c>
      <c r="AA331" s="236">
        <f t="shared" si="376"/>
        <v>0</v>
      </c>
      <c r="AB331" s="236">
        <f t="shared" si="377"/>
        <v>0</v>
      </c>
      <c r="AC331" s="251">
        <f>PMT(U331/R24*(AB331),1,-AQ330,AQ330)</f>
        <v>0</v>
      </c>
      <c r="AD331" s="251">
        <f t="shared" si="378"/>
        <v>0</v>
      </c>
      <c r="AE331" s="251">
        <f t="shared" si="379"/>
        <v>0</v>
      </c>
      <c r="AF331" s="251">
        <f t="shared" si="380"/>
        <v>0</v>
      </c>
      <c r="AG331" s="251">
        <f t="shared" si="381"/>
        <v>0</v>
      </c>
      <c r="AH331" s="252">
        <f t="shared" si="360"/>
        <v>0</v>
      </c>
      <c r="AI331" s="252">
        <f t="shared" si="361"/>
        <v>1</v>
      </c>
      <c r="AJ331" s="236">
        <f t="shared" si="362"/>
        <v>0</v>
      </c>
      <c r="AK331" s="249">
        <f t="shared" si="353"/>
        <v>0</v>
      </c>
      <c r="AL331" s="236">
        <f t="shared" si="382"/>
        <v>0</v>
      </c>
      <c r="AM331" s="249">
        <f t="shared" si="354"/>
        <v>0</v>
      </c>
      <c r="AN331" s="249">
        <f t="shared" si="363"/>
        <v>0</v>
      </c>
      <c r="AO331" s="249">
        <f t="shared" si="364"/>
        <v>0</v>
      </c>
      <c r="AP331" s="249">
        <f t="shared" si="365"/>
        <v>0</v>
      </c>
      <c r="AQ331" s="251">
        <f t="shared" si="366"/>
        <v>0</v>
      </c>
      <c r="AR331" s="243">
        <f t="shared" si="355"/>
        <v>0</v>
      </c>
      <c r="AS331" s="243">
        <f t="shared" si="346"/>
        <v>0</v>
      </c>
      <c r="AT331" s="249">
        <f t="shared" si="367"/>
        <v>0</v>
      </c>
      <c r="AU331" s="249">
        <f t="shared" si="356"/>
        <v>0</v>
      </c>
      <c r="AV331" s="44">
        <f t="shared" si="383"/>
        <v>1</v>
      </c>
      <c r="AW331" s="44">
        <f t="shared" si="384"/>
        <v>0</v>
      </c>
      <c r="AX331" s="249" t="e">
        <f t="shared" si="357"/>
        <v>#VALUE!</v>
      </c>
      <c r="AY331" s="249" t="e">
        <f t="shared" si="385"/>
        <v>#VALUE!</v>
      </c>
      <c r="AZ331" s="243" t="e">
        <f t="shared" si="386"/>
        <v>#VALUE!</v>
      </c>
      <c r="BA331" s="253">
        <f t="shared" si="387"/>
        <v>0</v>
      </c>
      <c r="BB331" s="253">
        <f t="shared" si="388"/>
        <v>0</v>
      </c>
      <c r="BC331" s="226">
        <f t="shared" si="389"/>
        <v>0</v>
      </c>
      <c r="BD331" s="249" t="b">
        <f t="shared" si="390"/>
        <v>0</v>
      </c>
      <c r="BE331" s="249">
        <f t="shared" si="347"/>
        <v>0</v>
      </c>
      <c r="BF331" s="236">
        <f t="shared" si="348"/>
        <v>0</v>
      </c>
      <c r="BG331" s="80"/>
      <c r="BH331" s="80"/>
      <c r="BI331" s="80"/>
      <c r="BN331" s="82"/>
      <c r="BO331" s="82"/>
      <c r="BP331" s="82"/>
      <c r="BQ331" s="82"/>
      <c r="BR331" s="82"/>
      <c r="BS331" s="82"/>
      <c r="BU331" s="131"/>
      <c r="BV331" s="131"/>
    </row>
    <row r="332" spans="1:74" ht="12.75" customHeight="1">
      <c r="A332" s="56"/>
      <c r="B332" s="93"/>
      <c r="C332" s="40" t="str">
        <f t="shared" si="349"/>
        <v/>
      </c>
      <c r="D332" s="55" t="str">
        <f t="shared" si="393"/>
        <v/>
      </c>
      <c r="E332" s="102" t="str">
        <f t="shared" si="391"/>
        <v/>
      </c>
      <c r="F332" s="103" t="str">
        <f t="shared" si="358"/>
        <v/>
      </c>
      <c r="G332" s="102" t="str">
        <f t="shared" si="392"/>
        <v/>
      </c>
      <c r="H332" s="189" t="str">
        <f t="shared" si="359"/>
        <v/>
      </c>
      <c r="I332" s="190"/>
      <c r="J332" s="104"/>
      <c r="K332" s="104"/>
      <c r="L332" s="105" t="str">
        <f t="shared" si="350"/>
        <v/>
      </c>
      <c r="M332" s="104"/>
      <c r="N332" s="104"/>
      <c r="O332" s="107" t="str">
        <f t="shared" si="351"/>
        <v/>
      </c>
      <c r="P332" s="53"/>
      <c r="Q332" s="254"/>
      <c r="R332" s="238">
        <f t="shared" si="368"/>
        <v>0</v>
      </c>
      <c r="S332" s="44">
        <f t="shared" si="369"/>
        <v>0</v>
      </c>
      <c r="T332" s="44">
        <f t="shared" si="370"/>
        <v>1900</v>
      </c>
      <c r="U332" s="44">
        <f t="shared" si="371"/>
        <v>0</v>
      </c>
      <c r="V332" s="44">
        <f t="shared" si="372"/>
        <v>0</v>
      </c>
      <c r="W332" s="44">
        <f t="shared" si="352"/>
        <v>0</v>
      </c>
      <c r="X332" s="236">
        <f t="shared" si="373"/>
        <v>1</v>
      </c>
      <c r="Y332" s="236">
        <f t="shared" si="374"/>
        <v>0</v>
      </c>
      <c r="Z332" s="236">
        <f t="shared" si="375"/>
        <v>0</v>
      </c>
      <c r="AA332" s="236">
        <f t="shared" si="376"/>
        <v>0</v>
      </c>
      <c r="AB332" s="236">
        <f t="shared" si="377"/>
        <v>0</v>
      </c>
      <c r="AC332" s="251">
        <f>PMT(U332/R24*(AB332),1,-AQ331,AQ331)</f>
        <v>0</v>
      </c>
      <c r="AD332" s="251">
        <f t="shared" si="378"/>
        <v>0</v>
      </c>
      <c r="AE332" s="251">
        <f t="shared" si="379"/>
        <v>0</v>
      </c>
      <c r="AF332" s="251">
        <f t="shared" si="380"/>
        <v>0</v>
      </c>
      <c r="AG332" s="251">
        <f t="shared" si="381"/>
        <v>0</v>
      </c>
      <c r="AH332" s="252">
        <f t="shared" si="360"/>
        <v>0</v>
      </c>
      <c r="AI332" s="252">
        <f t="shared" si="361"/>
        <v>1</v>
      </c>
      <c r="AJ332" s="236">
        <f t="shared" si="362"/>
        <v>0</v>
      </c>
      <c r="AK332" s="249">
        <f t="shared" si="353"/>
        <v>0</v>
      </c>
      <c r="AL332" s="236">
        <f t="shared" si="382"/>
        <v>0</v>
      </c>
      <c r="AM332" s="249">
        <f t="shared" si="354"/>
        <v>0</v>
      </c>
      <c r="AN332" s="249">
        <f t="shared" si="363"/>
        <v>0</v>
      </c>
      <c r="AO332" s="249">
        <f t="shared" si="364"/>
        <v>0</v>
      </c>
      <c r="AP332" s="249">
        <f t="shared" si="365"/>
        <v>0</v>
      </c>
      <c r="AQ332" s="251">
        <f t="shared" si="366"/>
        <v>0</v>
      </c>
      <c r="AR332" s="243">
        <f t="shared" si="355"/>
        <v>0</v>
      </c>
      <c r="AS332" s="243">
        <f t="shared" si="346"/>
        <v>0</v>
      </c>
      <c r="AT332" s="249">
        <f t="shared" si="367"/>
        <v>0</v>
      </c>
      <c r="AU332" s="249">
        <f t="shared" si="356"/>
        <v>0</v>
      </c>
      <c r="AV332" s="44">
        <f t="shared" si="383"/>
        <v>1</v>
      </c>
      <c r="AW332" s="44">
        <f t="shared" si="384"/>
        <v>0</v>
      </c>
      <c r="AX332" s="249" t="e">
        <f t="shared" si="357"/>
        <v>#VALUE!</v>
      </c>
      <c r="AY332" s="249" t="e">
        <f t="shared" si="385"/>
        <v>#VALUE!</v>
      </c>
      <c r="AZ332" s="243" t="e">
        <f t="shared" si="386"/>
        <v>#VALUE!</v>
      </c>
      <c r="BA332" s="253">
        <f t="shared" si="387"/>
        <v>0</v>
      </c>
      <c r="BB332" s="253">
        <f t="shared" si="388"/>
        <v>0</v>
      </c>
      <c r="BC332" s="226">
        <f t="shared" si="389"/>
        <v>0</v>
      </c>
      <c r="BD332" s="249" t="b">
        <f t="shared" si="390"/>
        <v>0</v>
      </c>
      <c r="BE332" s="249">
        <f t="shared" si="347"/>
        <v>0</v>
      </c>
      <c r="BF332" s="236">
        <f t="shared" si="348"/>
        <v>0</v>
      </c>
      <c r="BG332" s="80"/>
      <c r="BH332" s="80"/>
      <c r="BI332" s="80"/>
      <c r="BN332" s="82"/>
      <c r="BO332" s="82"/>
      <c r="BP332" s="82"/>
      <c r="BQ332" s="82"/>
      <c r="BR332" s="82"/>
      <c r="BS332" s="82"/>
      <c r="BU332" s="131"/>
      <c r="BV332" s="131"/>
    </row>
    <row r="333" spans="1:74" ht="12.75" customHeight="1">
      <c r="A333" s="56"/>
      <c r="B333" s="93"/>
      <c r="C333" s="40" t="str">
        <f t="shared" si="349"/>
        <v/>
      </c>
      <c r="D333" s="55" t="str">
        <f t="shared" si="393"/>
        <v/>
      </c>
      <c r="E333" s="102" t="str">
        <f t="shared" si="391"/>
        <v/>
      </c>
      <c r="F333" s="103" t="str">
        <f t="shared" si="358"/>
        <v/>
      </c>
      <c r="G333" s="102" t="str">
        <f t="shared" si="392"/>
        <v/>
      </c>
      <c r="H333" s="189" t="str">
        <f t="shared" si="359"/>
        <v/>
      </c>
      <c r="I333" s="190"/>
      <c r="J333" s="104"/>
      <c r="K333" s="104"/>
      <c r="L333" s="105" t="str">
        <f t="shared" si="350"/>
        <v/>
      </c>
      <c r="M333" s="104"/>
      <c r="N333" s="104"/>
      <c r="O333" s="107" t="str">
        <f t="shared" si="351"/>
        <v/>
      </c>
      <c r="P333" s="53"/>
      <c r="Q333" s="254"/>
      <c r="R333" s="238">
        <f t="shared" si="368"/>
        <v>0</v>
      </c>
      <c r="S333" s="44">
        <f t="shared" si="369"/>
        <v>0</v>
      </c>
      <c r="T333" s="44">
        <f t="shared" si="370"/>
        <v>1900</v>
      </c>
      <c r="U333" s="44">
        <f t="shared" si="371"/>
        <v>0</v>
      </c>
      <c r="V333" s="44">
        <f t="shared" si="372"/>
        <v>0</v>
      </c>
      <c r="W333" s="44">
        <f t="shared" si="352"/>
        <v>0</v>
      </c>
      <c r="X333" s="236">
        <f t="shared" si="373"/>
        <v>1</v>
      </c>
      <c r="Y333" s="236">
        <f t="shared" si="374"/>
        <v>0</v>
      </c>
      <c r="Z333" s="236">
        <f t="shared" si="375"/>
        <v>0</v>
      </c>
      <c r="AA333" s="236">
        <f t="shared" si="376"/>
        <v>0</v>
      </c>
      <c r="AB333" s="236">
        <f t="shared" si="377"/>
        <v>0</v>
      </c>
      <c r="AC333" s="251">
        <f>PMT(U333/R24*(AB333),1,-AQ332,AQ332)</f>
        <v>0</v>
      </c>
      <c r="AD333" s="251">
        <f t="shared" si="378"/>
        <v>0</v>
      </c>
      <c r="AE333" s="251">
        <f t="shared" si="379"/>
        <v>0</v>
      </c>
      <c r="AF333" s="251">
        <f t="shared" si="380"/>
        <v>0</v>
      </c>
      <c r="AG333" s="251">
        <f t="shared" si="381"/>
        <v>0</v>
      </c>
      <c r="AH333" s="252">
        <f t="shared" si="360"/>
        <v>0</v>
      </c>
      <c r="AI333" s="252">
        <f t="shared" si="361"/>
        <v>1</v>
      </c>
      <c r="AJ333" s="236">
        <f t="shared" si="362"/>
        <v>0</v>
      </c>
      <c r="AK333" s="249">
        <f t="shared" si="353"/>
        <v>0</v>
      </c>
      <c r="AL333" s="236">
        <f t="shared" si="382"/>
        <v>0</v>
      </c>
      <c r="AM333" s="249">
        <f t="shared" si="354"/>
        <v>0</v>
      </c>
      <c r="AN333" s="249">
        <f t="shared" si="363"/>
        <v>0</v>
      </c>
      <c r="AO333" s="249">
        <f t="shared" si="364"/>
        <v>0</v>
      </c>
      <c r="AP333" s="249">
        <f t="shared" si="365"/>
        <v>0</v>
      </c>
      <c r="AQ333" s="251">
        <f t="shared" si="366"/>
        <v>0</v>
      </c>
      <c r="AR333" s="243">
        <f t="shared" si="355"/>
        <v>0</v>
      </c>
      <c r="AS333" s="243">
        <f t="shared" si="346"/>
        <v>0</v>
      </c>
      <c r="AT333" s="249">
        <f t="shared" si="367"/>
        <v>0</v>
      </c>
      <c r="AU333" s="249">
        <f t="shared" si="356"/>
        <v>0</v>
      </c>
      <c r="AV333" s="44">
        <f t="shared" si="383"/>
        <v>1</v>
      </c>
      <c r="AW333" s="44">
        <f t="shared" si="384"/>
        <v>0</v>
      </c>
      <c r="AX333" s="249" t="e">
        <f t="shared" si="357"/>
        <v>#VALUE!</v>
      </c>
      <c r="AY333" s="249" t="e">
        <f t="shared" si="385"/>
        <v>#VALUE!</v>
      </c>
      <c r="AZ333" s="243" t="e">
        <f t="shared" si="386"/>
        <v>#VALUE!</v>
      </c>
      <c r="BA333" s="253">
        <f t="shared" si="387"/>
        <v>0</v>
      </c>
      <c r="BB333" s="253">
        <f t="shared" si="388"/>
        <v>0</v>
      </c>
      <c r="BC333" s="226">
        <f t="shared" si="389"/>
        <v>0</v>
      </c>
      <c r="BD333" s="249" t="b">
        <f t="shared" si="390"/>
        <v>0</v>
      </c>
      <c r="BE333" s="249">
        <f t="shared" si="347"/>
        <v>0</v>
      </c>
      <c r="BF333" s="236">
        <f t="shared" si="348"/>
        <v>0</v>
      </c>
      <c r="BG333" s="80"/>
      <c r="BH333" s="80"/>
      <c r="BI333" s="80"/>
      <c r="BN333" s="82"/>
      <c r="BO333" s="82"/>
      <c r="BP333" s="82"/>
      <c r="BQ333" s="82"/>
      <c r="BR333" s="82"/>
      <c r="BS333" s="82"/>
      <c r="BU333" s="131"/>
      <c r="BV333" s="131"/>
    </row>
    <row r="334" spans="1:74" ht="12.75" customHeight="1">
      <c r="A334" s="56"/>
      <c r="B334" s="93"/>
      <c r="C334" s="40" t="str">
        <f t="shared" si="349"/>
        <v/>
      </c>
      <c r="D334" s="55" t="str">
        <f t="shared" si="393"/>
        <v/>
      </c>
      <c r="E334" s="102" t="str">
        <f t="shared" si="391"/>
        <v/>
      </c>
      <c r="F334" s="103" t="str">
        <f t="shared" si="358"/>
        <v/>
      </c>
      <c r="G334" s="102" t="str">
        <f t="shared" si="392"/>
        <v/>
      </c>
      <c r="H334" s="189" t="str">
        <f t="shared" si="359"/>
        <v/>
      </c>
      <c r="I334" s="190"/>
      <c r="J334" s="104"/>
      <c r="K334" s="104"/>
      <c r="L334" s="105" t="str">
        <f t="shared" si="350"/>
        <v/>
      </c>
      <c r="M334" s="104"/>
      <c r="N334" s="104"/>
      <c r="O334" s="107" t="str">
        <f t="shared" si="351"/>
        <v/>
      </c>
      <c r="P334" s="53"/>
      <c r="Q334" s="254"/>
      <c r="R334" s="238">
        <f t="shared" si="368"/>
        <v>0</v>
      </c>
      <c r="S334" s="44">
        <f t="shared" si="369"/>
        <v>0</v>
      </c>
      <c r="T334" s="44">
        <f t="shared" si="370"/>
        <v>1900</v>
      </c>
      <c r="U334" s="44">
        <f t="shared" si="371"/>
        <v>0</v>
      </c>
      <c r="V334" s="44">
        <f t="shared" si="372"/>
        <v>0</v>
      </c>
      <c r="W334" s="44">
        <f t="shared" si="352"/>
        <v>0</v>
      </c>
      <c r="X334" s="236">
        <f t="shared" si="373"/>
        <v>1</v>
      </c>
      <c r="Y334" s="236">
        <f t="shared" si="374"/>
        <v>0</v>
      </c>
      <c r="Z334" s="236">
        <f t="shared" si="375"/>
        <v>0</v>
      </c>
      <c r="AA334" s="236">
        <f t="shared" si="376"/>
        <v>0</v>
      </c>
      <c r="AB334" s="236">
        <f t="shared" si="377"/>
        <v>0</v>
      </c>
      <c r="AC334" s="251">
        <f>PMT(U334/R24*(AB334),1,-AQ333,AQ333)</f>
        <v>0</v>
      </c>
      <c r="AD334" s="251">
        <f t="shared" si="378"/>
        <v>0</v>
      </c>
      <c r="AE334" s="251">
        <f t="shared" si="379"/>
        <v>0</v>
      </c>
      <c r="AF334" s="251">
        <f t="shared" si="380"/>
        <v>0</v>
      </c>
      <c r="AG334" s="251">
        <f t="shared" si="381"/>
        <v>0</v>
      </c>
      <c r="AH334" s="252">
        <f t="shared" si="360"/>
        <v>0</v>
      </c>
      <c r="AI334" s="252">
        <f t="shared" si="361"/>
        <v>1</v>
      </c>
      <c r="AJ334" s="236">
        <f t="shared" si="362"/>
        <v>0</v>
      </c>
      <c r="AK334" s="249">
        <f t="shared" si="353"/>
        <v>0</v>
      </c>
      <c r="AL334" s="236">
        <f t="shared" si="382"/>
        <v>0</v>
      </c>
      <c r="AM334" s="249">
        <f t="shared" si="354"/>
        <v>0</v>
      </c>
      <c r="AN334" s="249">
        <f t="shared" si="363"/>
        <v>0</v>
      </c>
      <c r="AO334" s="249">
        <f t="shared" si="364"/>
        <v>0</v>
      </c>
      <c r="AP334" s="249">
        <f t="shared" si="365"/>
        <v>0</v>
      </c>
      <c r="AQ334" s="251">
        <f t="shared" si="366"/>
        <v>0</v>
      </c>
      <c r="AR334" s="243">
        <f t="shared" si="355"/>
        <v>0</v>
      </c>
      <c r="AS334" s="243">
        <f t="shared" si="346"/>
        <v>0</v>
      </c>
      <c r="AT334" s="249">
        <f t="shared" si="367"/>
        <v>0</v>
      </c>
      <c r="AU334" s="249">
        <f t="shared" si="356"/>
        <v>0</v>
      </c>
      <c r="AV334" s="44">
        <f t="shared" si="383"/>
        <v>1</v>
      </c>
      <c r="AW334" s="44">
        <f t="shared" si="384"/>
        <v>0</v>
      </c>
      <c r="AX334" s="249" t="e">
        <f t="shared" si="357"/>
        <v>#VALUE!</v>
      </c>
      <c r="AY334" s="249" t="e">
        <f t="shared" si="385"/>
        <v>#VALUE!</v>
      </c>
      <c r="AZ334" s="243" t="e">
        <f t="shared" si="386"/>
        <v>#VALUE!</v>
      </c>
      <c r="BA334" s="253">
        <f t="shared" si="387"/>
        <v>0</v>
      </c>
      <c r="BB334" s="253">
        <f t="shared" si="388"/>
        <v>0</v>
      </c>
      <c r="BC334" s="226">
        <f t="shared" si="389"/>
        <v>0</v>
      </c>
      <c r="BD334" s="249" t="b">
        <f t="shared" si="390"/>
        <v>0</v>
      </c>
      <c r="BE334" s="249">
        <f t="shared" si="347"/>
        <v>0</v>
      </c>
      <c r="BF334" s="236">
        <f t="shared" si="348"/>
        <v>0</v>
      </c>
      <c r="BG334" s="80"/>
      <c r="BH334" s="80"/>
      <c r="BI334" s="80"/>
      <c r="BN334" s="82"/>
      <c r="BO334" s="82"/>
      <c r="BP334" s="82"/>
      <c r="BQ334" s="82"/>
      <c r="BR334" s="82"/>
      <c r="BS334" s="82"/>
      <c r="BU334" s="131"/>
      <c r="BV334" s="131"/>
    </row>
    <row r="335" spans="1:74" ht="12.75" customHeight="1">
      <c r="A335" s="56"/>
      <c r="B335" s="93"/>
      <c r="C335" s="40" t="str">
        <f t="shared" si="349"/>
        <v/>
      </c>
      <c r="D335" s="55" t="str">
        <f t="shared" si="393"/>
        <v/>
      </c>
      <c r="E335" s="102" t="str">
        <f t="shared" si="391"/>
        <v/>
      </c>
      <c r="F335" s="103" t="str">
        <f t="shared" si="358"/>
        <v/>
      </c>
      <c r="G335" s="102" t="str">
        <f t="shared" si="392"/>
        <v/>
      </c>
      <c r="H335" s="189" t="str">
        <f t="shared" si="359"/>
        <v/>
      </c>
      <c r="I335" s="190"/>
      <c r="J335" s="104"/>
      <c r="K335" s="104"/>
      <c r="L335" s="105" t="str">
        <f t="shared" si="350"/>
        <v/>
      </c>
      <c r="M335" s="104"/>
      <c r="N335" s="104"/>
      <c r="O335" s="107" t="str">
        <f t="shared" si="351"/>
        <v/>
      </c>
      <c r="P335" s="53"/>
      <c r="Q335" s="254"/>
      <c r="R335" s="238">
        <f t="shared" si="368"/>
        <v>0</v>
      </c>
      <c r="S335" s="44">
        <f t="shared" si="369"/>
        <v>0</v>
      </c>
      <c r="T335" s="44">
        <f t="shared" si="370"/>
        <v>1900</v>
      </c>
      <c r="U335" s="44">
        <f t="shared" si="371"/>
        <v>0</v>
      </c>
      <c r="V335" s="44">
        <f t="shared" si="372"/>
        <v>0</v>
      </c>
      <c r="W335" s="44">
        <f t="shared" si="352"/>
        <v>0</v>
      </c>
      <c r="X335" s="236">
        <f t="shared" si="373"/>
        <v>1</v>
      </c>
      <c r="Y335" s="236">
        <f t="shared" si="374"/>
        <v>0</v>
      </c>
      <c r="Z335" s="236">
        <f t="shared" si="375"/>
        <v>0</v>
      </c>
      <c r="AA335" s="236">
        <f t="shared" si="376"/>
        <v>0</v>
      </c>
      <c r="AB335" s="236">
        <f t="shared" si="377"/>
        <v>0</v>
      </c>
      <c r="AC335" s="251">
        <f>PMT(U335/R24*(AB335),1,-AQ334,AQ334)</f>
        <v>0</v>
      </c>
      <c r="AD335" s="251">
        <f t="shared" si="378"/>
        <v>0</v>
      </c>
      <c r="AE335" s="251">
        <f t="shared" si="379"/>
        <v>0</v>
      </c>
      <c r="AF335" s="251">
        <f t="shared" si="380"/>
        <v>0</v>
      </c>
      <c r="AG335" s="251">
        <f t="shared" si="381"/>
        <v>0</v>
      </c>
      <c r="AH335" s="252">
        <f t="shared" si="360"/>
        <v>0</v>
      </c>
      <c r="AI335" s="252">
        <f t="shared" si="361"/>
        <v>1</v>
      </c>
      <c r="AJ335" s="236">
        <f t="shared" si="362"/>
        <v>0</v>
      </c>
      <c r="AK335" s="249">
        <f t="shared" si="353"/>
        <v>0</v>
      </c>
      <c r="AL335" s="236">
        <f t="shared" si="382"/>
        <v>0</v>
      </c>
      <c r="AM335" s="249">
        <f t="shared" si="354"/>
        <v>0</v>
      </c>
      <c r="AN335" s="249">
        <f t="shared" si="363"/>
        <v>0</v>
      </c>
      <c r="AO335" s="249">
        <f t="shared" si="364"/>
        <v>0</v>
      </c>
      <c r="AP335" s="249">
        <f t="shared" si="365"/>
        <v>0</v>
      </c>
      <c r="AQ335" s="251">
        <f t="shared" si="366"/>
        <v>0</v>
      </c>
      <c r="AR335" s="243">
        <f t="shared" si="355"/>
        <v>0</v>
      </c>
      <c r="AS335" s="243">
        <f t="shared" si="346"/>
        <v>0</v>
      </c>
      <c r="AT335" s="249">
        <f t="shared" si="367"/>
        <v>0</v>
      </c>
      <c r="AU335" s="249">
        <f t="shared" si="356"/>
        <v>0</v>
      </c>
      <c r="AV335" s="44">
        <f t="shared" si="383"/>
        <v>1</v>
      </c>
      <c r="AW335" s="44">
        <f t="shared" si="384"/>
        <v>0</v>
      </c>
      <c r="AX335" s="249" t="e">
        <f t="shared" si="357"/>
        <v>#VALUE!</v>
      </c>
      <c r="AY335" s="249" t="e">
        <f t="shared" si="385"/>
        <v>#VALUE!</v>
      </c>
      <c r="AZ335" s="243" t="e">
        <f t="shared" si="386"/>
        <v>#VALUE!</v>
      </c>
      <c r="BA335" s="253">
        <f t="shared" si="387"/>
        <v>0</v>
      </c>
      <c r="BB335" s="253">
        <f t="shared" si="388"/>
        <v>0</v>
      </c>
      <c r="BC335" s="226">
        <f t="shared" si="389"/>
        <v>0</v>
      </c>
      <c r="BD335" s="249" t="b">
        <f t="shared" si="390"/>
        <v>0</v>
      </c>
      <c r="BE335" s="249">
        <f t="shared" si="347"/>
        <v>0</v>
      </c>
      <c r="BF335" s="236">
        <f t="shared" si="348"/>
        <v>0</v>
      </c>
      <c r="BG335" s="80"/>
      <c r="BH335" s="80"/>
      <c r="BI335" s="80"/>
      <c r="BN335" s="82"/>
      <c r="BO335" s="82"/>
      <c r="BP335" s="82"/>
      <c r="BQ335" s="82"/>
      <c r="BR335" s="82"/>
      <c r="BS335" s="82"/>
      <c r="BU335" s="131"/>
      <c r="BV335" s="131"/>
    </row>
    <row r="336" spans="1:74" ht="12.75" customHeight="1">
      <c r="A336" s="56"/>
      <c r="B336" s="93"/>
      <c r="C336" s="40" t="str">
        <f t="shared" si="349"/>
        <v/>
      </c>
      <c r="D336" s="55" t="str">
        <f t="shared" si="393"/>
        <v/>
      </c>
      <c r="E336" s="102" t="str">
        <f t="shared" si="391"/>
        <v/>
      </c>
      <c r="F336" s="103" t="str">
        <f t="shared" si="358"/>
        <v/>
      </c>
      <c r="G336" s="102" t="str">
        <f t="shared" si="392"/>
        <v/>
      </c>
      <c r="H336" s="189" t="str">
        <f t="shared" si="359"/>
        <v/>
      </c>
      <c r="I336" s="190"/>
      <c r="J336" s="104"/>
      <c r="K336" s="104"/>
      <c r="L336" s="105" t="str">
        <f t="shared" si="350"/>
        <v/>
      </c>
      <c r="M336" s="104"/>
      <c r="N336" s="104"/>
      <c r="O336" s="107" t="str">
        <f t="shared" si="351"/>
        <v/>
      </c>
      <c r="P336" s="53"/>
      <c r="Q336" s="254"/>
      <c r="R336" s="238">
        <f t="shared" si="368"/>
        <v>0</v>
      </c>
      <c r="S336" s="44">
        <f t="shared" si="369"/>
        <v>0</v>
      </c>
      <c r="T336" s="44">
        <f t="shared" si="370"/>
        <v>1900</v>
      </c>
      <c r="U336" s="44">
        <f t="shared" si="371"/>
        <v>0</v>
      </c>
      <c r="V336" s="44">
        <f t="shared" si="372"/>
        <v>0</v>
      </c>
      <c r="W336" s="44">
        <f t="shared" si="352"/>
        <v>0</v>
      </c>
      <c r="X336" s="236">
        <f t="shared" si="373"/>
        <v>1</v>
      </c>
      <c r="Y336" s="236">
        <f t="shared" si="374"/>
        <v>0</v>
      </c>
      <c r="Z336" s="236">
        <f t="shared" si="375"/>
        <v>0</v>
      </c>
      <c r="AA336" s="236">
        <f t="shared" si="376"/>
        <v>0</v>
      </c>
      <c r="AB336" s="236">
        <f t="shared" si="377"/>
        <v>0</v>
      </c>
      <c r="AC336" s="251">
        <f>PMT(U336/R24*(AB336),1,-AQ335,AQ335)</f>
        <v>0</v>
      </c>
      <c r="AD336" s="251">
        <f t="shared" si="378"/>
        <v>0</v>
      </c>
      <c r="AE336" s="251">
        <f t="shared" si="379"/>
        <v>0</v>
      </c>
      <c r="AF336" s="251">
        <f t="shared" si="380"/>
        <v>0</v>
      </c>
      <c r="AG336" s="251">
        <f t="shared" si="381"/>
        <v>0</v>
      </c>
      <c r="AH336" s="252">
        <f t="shared" si="360"/>
        <v>0</v>
      </c>
      <c r="AI336" s="252">
        <f t="shared" si="361"/>
        <v>1</v>
      </c>
      <c r="AJ336" s="236">
        <f t="shared" si="362"/>
        <v>0</v>
      </c>
      <c r="AK336" s="249">
        <f t="shared" si="353"/>
        <v>0</v>
      </c>
      <c r="AL336" s="236">
        <f t="shared" si="382"/>
        <v>0</v>
      </c>
      <c r="AM336" s="249">
        <f t="shared" si="354"/>
        <v>0</v>
      </c>
      <c r="AN336" s="249">
        <f t="shared" si="363"/>
        <v>0</v>
      </c>
      <c r="AO336" s="249">
        <f t="shared" si="364"/>
        <v>0</v>
      </c>
      <c r="AP336" s="249">
        <f t="shared" si="365"/>
        <v>0</v>
      </c>
      <c r="AQ336" s="251">
        <f t="shared" si="366"/>
        <v>0</v>
      </c>
      <c r="AR336" s="243">
        <f t="shared" si="355"/>
        <v>0</v>
      </c>
      <c r="AS336" s="243">
        <f t="shared" si="346"/>
        <v>0</v>
      </c>
      <c r="AT336" s="249">
        <f t="shared" si="367"/>
        <v>0</v>
      </c>
      <c r="AU336" s="249">
        <f t="shared" si="356"/>
        <v>0</v>
      </c>
      <c r="AV336" s="44">
        <f t="shared" si="383"/>
        <v>1</v>
      </c>
      <c r="AW336" s="44">
        <f t="shared" si="384"/>
        <v>0</v>
      </c>
      <c r="AX336" s="249" t="e">
        <f t="shared" si="357"/>
        <v>#VALUE!</v>
      </c>
      <c r="AY336" s="249" t="e">
        <f t="shared" si="385"/>
        <v>#VALUE!</v>
      </c>
      <c r="AZ336" s="243" t="e">
        <f t="shared" si="386"/>
        <v>#VALUE!</v>
      </c>
      <c r="BA336" s="253">
        <f t="shared" si="387"/>
        <v>0</v>
      </c>
      <c r="BB336" s="253">
        <f t="shared" si="388"/>
        <v>0</v>
      </c>
      <c r="BC336" s="226">
        <f t="shared" si="389"/>
        <v>0</v>
      </c>
      <c r="BD336" s="249" t="b">
        <f t="shared" si="390"/>
        <v>0</v>
      </c>
      <c r="BE336" s="249">
        <f t="shared" si="347"/>
        <v>0</v>
      </c>
      <c r="BF336" s="236">
        <f t="shared" si="348"/>
        <v>0</v>
      </c>
      <c r="BG336" s="80"/>
      <c r="BH336" s="80"/>
      <c r="BI336" s="80"/>
      <c r="BN336" s="82"/>
      <c r="BO336" s="82"/>
      <c r="BP336" s="82"/>
      <c r="BQ336" s="82"/>
      <c r="BR336" s="82"/>
      <c r="BS336" s="82"/>
      <c r="BU336" s="131"/>
      <c r="BV336" s="131"/>
    </row>
    <row r="337" spans="1:74" ht="12.75" customHeight="1">
      <c r="A337" s="56"/>
      <c r="B337" s="93"/>
      <c r="C337" s="40" t="str">
        <f t="shared" si="349"/>
        <v/>
      </c>
      <c r="D337" s="55" t="str">
        <f t="shared" si="393"/>
        <v/>
      </c>
      <c r="E337" s="102" t="str">
        <f t="shared" si="391"/>
        <v/>
      </c>
      <c r="F337" s="103" t="str">
        <f t="shared" si="358"/>
        <v/>
      </c>
      <c r="G337" s="102" t="str">
        <f t="shared" si="392"/>
        <v/>
      </c>
      <c r="H337" s="189" t="str">
        <f t="shared" si="359"/>
        <v/>
      </c>
      <c r="I337" s="190"/>
      <c r="J337" s="104"/>
      <c r="K337" s="104"/>
      <c r="L337" s="105" t="str">
        <f t="shared" si="350"/>
        <v/>
      </c>
      <c r="M337" s="104"/>
      <c r="N337" s="104"/>
      <c r="O337" s="107" t="str">
        <f t="shared" si="351"/>
        <v/>
      </c>
      <c r="P337" s="53"/>
      <c r="Q337" s="254"/>
      <c r="R337" s="238">
        <f t="shared" si="368"/>
        <v>0</v>
      </c>
      <c r="S337" s="44">
        <f t="shared" si="369"/>
        <v>0</v>
      </c>
      <c r="T337" s="44">
        <f t="shared" si="370"/>
        <v>1900</v>
      </c>
      <c r="U337" s="44">
        <f t="shared" si="371"/>
        <v>0</v>
      </c>
      <c r="V337" s="44">
        <f t="shared" si="372"/>
        <v>0</v>
      </c>
      <c r="W337" s="44">
        <f t="shared" si="352"/>
        <v>0</v>
      </c>
      <c r="X337" s="236">
        <f t="shared" si="373"/>
        <v>1</v>
      </c>
      <c r="Y337" s="236">
        <f t="shared" si="374"/>
        <v>0</v>
      </c>
      <c r="Z337" s="236">
        <f t="shared" si="375"/>
        <v>0</v>
      </c>
      <c r="AA337" s="236">
        <f t="shared" si="376"/>
        <v>0</v>
      </c>
      <c r="AB337" s="236">
        <f t="shared" si="377"/>
        <v>0</v>
      </c>
      <c r="AC337" s="251">
        <f>PMT(U337/R24*(AB337),1,-AQ336,AQ336)</f>
        <v>0</v>
      </c>
      <c r="AD337" s="251">
        <f t="shared" si="378"/>
        <v>0</v>
      </c>
      <c r="AE337" s="251">
        <f t="shared" si="379"/>
        <v>0</v>
      </c>
      <c r="AF337" s="251">
        <f t="shared" si="380"/>
        <v>0</v>
      </c>
      <c r="AG337" s="251">
        <f t="shared" si="381"/>
        <v>0</v>
      </c>
      <c r="AH337" s="252">
        <f t="shared" si="360"/>
        <v>0</v>
      </c>
      <c r="AI337" s="252">
        <f t="shared" si="361"/>
        <v>1</v>
      </c>
      <c r="AJ337" s="236">
        <f t="shared" si="362"/>
        <v>0</v>
      </c>
      <c r="AK337" s="249">
        <f t="shared" si="353"/>
        <v>0</v>
      </c>
      <c r="AL337" s="236">
        <f t="shared" si="382"/>
        <v>0</v>
      </c>
      <c r="AM337" s="249">
        <f t="shared" si="354"/>
        <v>0</v>
      </c>
      <c r="AN337" s="249">
        <f t="shared" si="363"/>
        <v>0</v>
      </c>
      <c r="AO337" s="249">
        <f t="shared" si="364"/>
        <v>0</v>
      </c>
      <c r="AP337" s="249">
        <f t="shared" si="365"/>
        <v>0</v>
      </c>
      <c r="AQ337" s="251">
        <f t="shared" si="366"/>
        <v>0</v>
      </c>
      <c r="AR337" s="243">
        <f t="shared" si="355"/>
        <v>0</v>
      </c>
      <c r="AS337" s="243">
        <f t="shared" si="346"/>
        <v>0</v>
      </c>
      <c r="AT337" s="249">
        <f t="shared" si="367"/>
        <v>0</v>
      </c>
      <c r="AU337" s="249">
        <f t="shared" si="356"/>
        <v>0</v>
      </c>
      <c r="AV337" s="44">
        <f t="shared" si="383"/>
        <v>1</v>
      </c>
      <c r="AW337" s="44">
        <f t="shared" si="384"/>
        <v>0</v>
      </c>
      <c r="AX337" s="249" t="e">
        <f t="shared" si="357"/>
        <v>#VALUE!</v>
      </c>
      <c r="AY337" s="249" t="e">
        <f t="shared" si="385"/>
        <v>#VALUE!</v>
      </c>
      <c r="AZ337" s="243" t="e">
        <f t="shared" si="386"/>
        <v>#VALUE!</v>
      </c>
      <c r="BA337" s="253">
        <f t="shared" si="387"/>
        <v>0</v>
      </c>
      <c r="BB337" s="253">
        <f t="shared" si="388"/>
        <v>0</v>
      </c>
      <c r="BC337" s="226">
        <f t="shared" si="389"/>
        <v>0</v>
      </c>
      <c r="BD337" s="249" t="b">
        <f t="shared" si="390"/>
        <v>0</v>
      </c>
      <c r="BE337" s="249">
        <f t="shared" si="347"/>
        <v>0</v>
      </c>
      <c r="BF337" s="236">
        <f t="shared" si="348"/>
        <v>0</v>
      </c>
      <c r="BG337" s="80"/>
      <c r="BH337" s="80"/>
      <c r="BI337" s="80"/>
      <c r="BN337" s="82"/>
      <c r="BO337" s="82"/>
      <c r="BP337" s="82"/>
      <c r="BQ337" s="82"/>
      <c r="BR337" s="82"/>
      <c r="BS337" s="82"/>
      <c r="BU337" s="131"/>
      <c r="BV337" s="131"/>
    </row>
    <row r="338" spans="1:74" ht="12.75" customHeight="1">
      <c r="A338" s="56"/>
      <c r="B338" s="93"/>
      <c r="C338" s="40" t="str">
        <f t="shared" si="349"/>
        <v/>
      </c>
      <c r="D338" s="55" t="str">
        <f t="shared" si="393"/>
        <v/>
      </c>
      <c r="E338" s="102" t="str">
        <f t="shared" si="391"/>
        <v/>
      </c>
      <c r="F338" s="103" t="str">
        <f t="shared" si="358"/>
        <v/>
      </c>
      <c r="G338" s="102" t="str">
        <f t="shared" si="392"/>
        <v/>
      </c>
      <c r="H338" s="189" t="str">
        <f t="shared" si="359"/>
        <v/>
      </c>
      <c r="I338" s="190"/>
      <c r="J338" s="104"/>
      <c r="K338" s="104"/>
      <c r="L338" s="105" t="str">
        <f t="shared" si="350"/>
        <v/>
      </c>
      <c r="M338" s="104"/>
      <c r="N338" s="104"/>
      <c r="O338" s="107" t="str">
        <f t="shared" si="351"/>
        <v/>
      </c>
      <c r="P338" s="53"/>
      <c r="Q338" s="254"/>
      <c r="R338" s="238">
        <f t="shared" si="368"/>
        <v>0</v>
      </c>
      <c r="S338" s="44">
        <f t="shared" si="369"/>
        <v>0</v>
      </c>
      <c r="T338" s="44">
        <f t="shared" si="370"/>
        <v>1900</v>
      </c>
      <c r="U338" s="44">
        <f t="shared" si="371"/>
        <v>0</v>
      </c>
      <c r="V338" s="44">
        <f t="shared" si="372"/>
        <v>0</v>
      </c>
      <c r="W338" s="44">
        <f t="shared" si="352"/>
        <v>0</v>
      </c>
      <c r="X338" s="236">
        <f t="shared" si="373"/>
        <v>1</v>
      </c>
      <c r="Y338" s="236">
        <f t="shared" si="374"/>
        <v>0</v>
      </c>
      <c r="Z338" s="236">
        <f t="shared" si="375"/>
        <v>0</v>
      </c>
      <c r="AA338" s="236">
        <f t="shared" si="376"/>
        <v>0</v>
      </c>
      <c r="AB338" s="236">
        <f t="shared" si="377"/>
        <v>0</v>
      </c>
      <c r="AC338" s="251">
        <f>PMT(U338/R24*(AB338),1,-AQ337,AQ337)</f>
        <v>0</v>
      </c>
      <c r="AD338" s="251">
        <f t="shared" si="378"/>
        <v>0</v>
      </c>
      <c r="AE338" s="251">
        <f t="shared" si="379"/>
        <v>0</v>
      </c>
      <c r="AF338" s="251">
        <f t="shared" si="380"/>
        <v>0</v>
      </c>
      <c r="AG338" s="251">
        <f t="shared" si="381"/>
        <v>0</v>
      </c>
      <c r="AH338" s="252">
        <f t="shared" si="360"/>
        <v>0</v>
      </c>
      <c r="AI338" s="252">
        <f t="shared" si="361"/>
        <v>1</v>
      </c>
      <c r="AJ338" s="236">
        <f t="shared" si="362"/>
        <v>0</v>
      </c>
      <c r="AK338" s="249">
        <f t="shared" si="353"/>
        <v>0</v>
      </c>
      <c r="AL338" s="236">
        <f t="shared" si="382"/>
        <v>0</v>
      </c>
      <c r="AM338" s="249">
        <f t="shared" si="354"/>
        <v>0</v>
      </c>
      <c r="AN338" s="249">
        <f t="shared" si="363"/>
        <v>0</v>
      </c>
      <c r="AO338" s="249">
        <f t="shared" si="364"/>
        <v>0</v>
      </c>
      <c r="AP338" s="249">
        <f t="shared" si="365"/>
        <v>0</v>
      </c>
      <c r="AQ338" s="251">
        <f t="shared" si="366"/>
        <v>0</v>
      </c>
      <c r="AR338" s="243">
        <f t="shared" si="355"/>
        <v>0</v>
      </c>
      <c r="AS338" s="243">
        <f t="shared" si="346"/>
        <v>0</v>
      </c>
      <c r="AT338" s="249">
        <f t="shared" si="367"/>
        <v>0</v>
      </c>
      <c r="AU338" s="249">
        <f t="shared" si="356"/>
        <v>0</v>
      </c>
      <c r="AV338" s="44">
        <f t="shared" si="383"/>
        <v>1</v>
      </c>
      <c r="AW338" s="44">
        <f t="shared" si="384"/>
        <v>0</v>
      </c>
      <c r="AX338" s="249" t="e">
        <f t="shared" si="357"/>
        <v>#VALUE!</v>
      </c>
      <c r="AY338" s="249" t="e">
        <f t="shared" si="385"/>
        <v>#VALUE!</v>
      </c>
      <c r="AZ338" s="243" t="e">
        <f t="shared" si="386"/>
        <v>#VALUE!</v>
      </c>
      <c r="BA338" s="253">
        <f t="shared" si="387"/>
        <v>0</v>
      </c>
      <c r="BB338" s="253">
        <f t="shared" si="388"/>
        <v>0</v>
      </c>
      <c r="BC338" s="226">
        <f t="shared" si="389"/>
        <v>0</v>
      </c>
      <c r="BD338" s="249" t="b">
        <f t="shared" si="390"/>
        <v>0</v>
      </c>
      <c r="BE338" s="249">
        <f t="shared" si="347"/>
        <v>0</v>
      </c>
      <c r="BF338" s="236">
        <f t="shared" si="348"/>
        <v>0</v>
      </c>
      <c r="BG338" s="80"/>
      <c r="BH338" s="80"/>
      <c r="BI338" s="80"/>
      <c r="BN338" s="82"/>
      <c r="BO338" s="82"/>
      <c r="BP338" s="82"/>
      <c r="BQ338" s="82"/>
      <c r="BR338" s="82"/>
      <c r="BS338" s="82"/>
      <c r="BU338" s="131"/>
      <c r="BV338" s="131"/>
    </row>
    <row r="339" spans="1:74" ht="12.75" customHeight="1">
      <c r="A339" s="56"/>
      <c r="B339" s="93"/>
      <c r="C339" s="40" t="str">
        <f t="shared" si="349"/>
        <v/>
      </c>
      <c r="D339" s="55" t="str">
        <f t="shared" si="393"/>
        <v/>
      </c>
      <c r="E339" s="102" t="str">
        <f t="shared" si="391"/>
        <v/>
      </c>
      <c r="F339" s="103" t="str">
        <f t="shared" si="358"/>
        <v/>
      </c>
      <c r="G339" s="102" t="str">
        <f t="shared" si="392"/>
        <v/>
      </c>
      <c r="H339" s="189" t="str">
        <f t="shared" si="359"/>
        <v/>
      </c>
      <c r="I339" s="190"/>
      <c r="J339" s="104"/>
      <c r="K339" s="104"/>
      <c r="L339" s="105" t="str">
        <f t="shared" si="350"/>
        <v/>
      </c>
      <c r="M339" s="104"/>
      <c r="N339" s="104"/>
      <c r="O339" s="107" t="str">
        <f t="shared" si="351"/>
        <v/>
      </c>
      <c r="P339" s="53"/>
      <c r="Q339" s="254"/>
      <c r="R339" s="238">
        <f t="shared" si="368"/>
        <v>0</v>
      </c>
      <c r="S339" s="44">
        <f t="shared" si="369"/>
        <v>0</v>
      </c>
      <c r="T339" s="44">
        <f t="shared" si="370"/>
        <v>1900</v>
      </c>
      <c r="U339" s="44">
        <f t="shared" si="371"/>
        <v>0</v>
      </c>
      <c r="V339" s="44">
        <f t="shared" si="372"/>
        <v>0</v>
      </c>
      <c r="W339" s="44">
        <f t="shared" si="352"/>
        <v>0</v>
      </c>
      <c r="X339" s="236">
        <f t="shared" si="373"/>
        <v>1</v>
      </c>
      <c r="Y339" s="236">
        <f t="shared" si="374"/>
        <v>0</v>
      </c>
      <c r="Z339" s="236">
        <f t="shared" si="375"/>
        <v>0</v>
      </c>
      <c r="AA339" s="236">
        <f t="shared" si="376"/>
        <v>0</v>
      </c>
      <c r="AB339" s="236">
        <f t="shared" si="377"/>
        <v>0</v>
      </c>
      <c r="AC339" s="251">
        <f>PMT(U339/R24*(AB339),1,-AQ338,AQ338)</f>
        <v>0</v>
      </c>
      <c r="AD339" s="251">
        <f t="shared" si="378"/>
        <v>0</v>
      </c>
      <c r="AE339" s="251">
        <f t="shared" si="379"/>
        <v>0</v>
      </c>
      <c r="AF339" s="251">
        <f t="shared" si="380"/>
        <v>0</v>
      </c>
      <c r="AG339" s="251">
        <f t="shared" si="381"/>
        <v>0</v>
      </c>
      <c r="AH339" s="252">
        <f t="shared" si="360"/>
        <v>0</v>
      </c>
      <c r="AI339" s="252">
        <f t="shared" si="361"/>
        <v>1</v>
      </c>
      <c r="AJ339" s="236">
        <f t="shared" si="362"/>
        <v>0</v>
      </c>
      <c r="AK339" s="249">
        <f t="shared" si="353"/>
        <v>0</v>
      </c>
      <c r="AL339" s="236">
        <f t="shared" si="382"/>
        <v>0</v>
      </c>
      <c r="AM339" s="249">
        <f t="shared" si="354"/>
        <v>0</v>
      </c>
      <c r="AN339" s="249">
        <f t="shared" si="363"/>
        <v>0</v>
      </c>
      <c r="AO339" s="249">
        <f t="shared" si="364"/>
        <v>0</v>
      </c>
      <c r="AP339" s="249">
        <f t="shared" si="365"/>
        <v>0</v>
      </c>
      <c r="AQ339" s="251">
        <f t="shared" si="366"/>
        <v>0</v>
      </c>
      <c r="AR339" s="243">
        <f t="shared" si="355"/>
        <v>0</v>
      </c>
      <c r="AS339" s="243">
        <f t="shared" si="346"/>
        <v>0</v>
      </c>
      <c r="AT339" s="249">
        <f t="shared" si="367"/>
        <v>0</v>
      </c>
      <c r="AU339" s="249">
        <f t="shared" si="356"/>
        <v>0</v>
      </c>
      <c r="AV339" s="44">
        <f t="shared" si="383"/>
        <v>1</v>
      </c>
      <c r="AW339" s="44">
        <f t="shared" si="384"/>
        <v>0</v>
      </c>
      <c r="AX339" s="249" t="e">
        <f t="shared" si="357"/>
        <v>#VALUE!</v>
      </c>
      <c r="AY339" s="249" t="e">
        <f t="shared" si="385"/>
        <v>#VALUE!</v>
      </c>
      <c r="AZ339" s="243" t="e">
        <f t="shared" si="386"/>
        <v>#VALUE!</v>
      </c>
      <c r="BA339" s="253">
        <f t="shared" si="387"/>
        <v>0</v>
      </c>
      <c r="BB339" s="253">
        <f t="shared" si="388"/>
        <v>0</v>
      </c>
      <c r="BC339" s="226">
        <f t="shared" si="389"/>
        <v>0</v>
      </c>
      <c r="BD339" s="249" t="b">
        <f t="shared" si="390"/>
        <v>0</v>
      </c>
      <c r="BE339" s="249">
        <f t="shared" si="347"/>
        <v>0</v>
      </c>
      <c r="BF339" s="236">
        <f t="shared" si="348"/>
        <v>0</v>
      </c>
      <c r="BG339" s="80"/>
      <c r="BH339" s="80"/>
      <c r="BI339" s="80"/>
      <c r="BN339" s="82"/>
      <c r="BO339" s="82"/>
      <c r="BP339" s="82"/>
      <c r="BQ339" s="82"/>
      <c r="BR339" s="82"/>
      <c r="BS339" s="82"/>
      <c r="BU339" s="131"/>
      <c r="BV339" s="131"/>
    </row>
    <row r="340" spans="1:74" ht="12.75" customHeight="1">
      <c r="A340" s="56"/>
      <c r="B340" s="93"/>
      <c r="C340" s="40" t="str">
        <f t="shared" si="349"/>
        <v/>
      </c>
      <c r="D340" s="55" t="str">
        <f t="shared" si="393"/>
        <v/>
      </c>
      <c r="E340" s="102" t="str">
        <f t="shared" si="391"/>
        <v/>
      </c>
      <c r="F340" s="103" t="str">
        <f t="shared" si="358"/>
        <v/>
      </c>
      <c r="G340" s="102" t="str">
        <f t="shared" si="392"/>
        <v/>
      </c>
      <c r="H340" s="189" t="str">
        <f t="shared" si="359"/>
        <v/>
      </c>
      <c r="I340" s="190"/>
      <c r="J340" s="104"/>
      <c r="K340" s="104"/>
      <c r="L340" s="105" t="str">
        <f t="shared" si="350"/>
        <v/>
      </c>
      <c r="M340" s="104"/>
      <c r="N340" s="104"/>
      <c r="O340" s="107" t="str">
        <f t="shared" si="351"/>
        <v/>
      </c>
      <c r="P340" s="53"/>
      <c r="Q340" s="254"/>
      <c r="R340" s="238">
        <f t="shared" si="368"/>
        <v>0</v>
      </c>
      <c r="S340" s="44">
        <f t="shared" si="369"/>
        <v>0</v>
      </c>
      <c r="T340" s="44">
        <f t="shared" si="370"/>
        <v>1900</v>
      </c>
      <c r="U340" s="44">
        <f t="shared" si="371"/>
        <v>0</v>
      </c>
      <c r="V340" s="44">
        <f t="shared" si="372"/>
        <v>0</v>
      </c>
      <c r="W340" s="44">
        <f t="shared" si="352"/>
        <v>0</v>
      </c>
      <c r="X340" s="236">
        <f t="shared" si="373"/>
        <v>1</v>
      </c>
      <c r="Y340" s="236">
        <f t="shared" si="374"/>
        <v>0</v>
      </c>
      <c r="Z340" s="236">
        <f t="shared" si="375"/>
        <v>0</v>
      </c>
      <c r="AA340" s="236">
        <f t="shared" si="376"/>
        <v>0</v>
      </c>
      <c r="AB340" s="236">
        <f t="shared" si="377"/>
        <v>0</v>
      </c>
      <c r="AC340" s="251">
        <f>PMT(U340/R24*(AB340),1,-AQ339,AQ339)</f>
        <v>0</v>
      </c>
      <c r="AD340" s="251">
        <f t="shared" si="378"/>
        <v>0</v>
      </c>
      <c r="AE340" s="251">
        <f t="shared" si="379"/>
        <v>0</v>
      </c>
      <c r="AF340" s="251">
        <f t="shared" si="380"/>
        <v>0</v>
      </c>
      <c r="AG340" s="251">
        <f t="shared" si="381"/>
        <v>0</v>
      </c>
      <c r="AH340" s="252">
        <f t="shared" si="360"/>
        <v>0</v>
      </c>
      <c r="AI340" s="252">
        <f t="shared" si="361"/>
        <v>1</v>
      </c>
      <c r="AJ340" s="236">
        <f t="shared" si="362"/>
        <v>0</v>
      </c>
      <c r="AK340" s="249">
        <f t="shared" si="353"/>
        <v>0</v>
      </c>
      <c r="AL340" s="236">
        <f t="shared" si="382"/>
        <v>0</v>
      </c>
      <c r="AM340" s="249">
        <f t="shared" si="354"/>
        <v>0</v>
      </c>
      <c r="AN340" s="249">
        <f t="shared" si="363"/>
        <v>0</v>
      </c>
      <c r="AO340" s="249">
        <f t="shared" si="364"/>
        <v>0</v>
      </c>
      <c r="AP340" s="249">
        <f t="shared" si="365"/>
        <v>0</v>
      </c>
      <c r="AQ340" s="251">
        <f t="shared" si="366"/>
        <v>0</v>
      </c>
      <c r="AR340" s="243">
        <f t="shared" si="355"/>
        <v>0</v>
      </c>
      <c r="AS340" s="243">
        <f t="shared" si="346"/>
        <v>0</v>
      </c>
      <c r="AT340" s="249">
        <f t="shared" si="367"/>
        <v>0</v>
      </c>
      <c r="AU340" s="249">
        <f t="shared" si="356"/>
        <v>0</v>
      </c>
      <c r="AV340" s="44">
        <f t="shared" si="383"/>
        <v>1</v>
      </c>
      <c r="AW340" s="44">
        <f t="shared" si="384"/>
        <v>0</v>
      </c>
      <c r="AX340" s="249" t="e">
        <f t="shared" si="357"/>
        <v>#VALUE!</v>
      </c>
      <c r="AY340" s="249" t="e">
        <f t="shared" si="385"/>
        <v>#VALUE!</v>
      </c>
      <c r="AZ340" s="243" t="e">
        <f t="shared" si="386"/>
        <v>#VALUE!</v>
      </c>
      <c r="BA340" s="253">
        <f t="shared" si="387"/>
        <v>0</v>
      </c>
      <c r="BB340" s="253">
        <f t="shared" si="388"/>
        <v>0</v>
      </c>
      <c r="BC340" s="226">
        <f t="shared" si="389"/>
        <v>0</v>
      </c>
      <c r="BD340" s="249" t="b">
        <f t="shared" si="390"/>
        <v>0</v>
      </c>
      <c r="BE340" s="249">
        <f t="shared" si="347"/>
        <v>0</v>
      </c>
      <c r="BF340" s="236">
        <f t="shared" si="348"/>
        <v>0</v>
      </c>
      <c r="BG340" s="80"/>
      <c r="BH340" s="80"/>
      <c r="BI340" s="80"/>
      <c r="BN340" s="82"/>
      <c r="BO340" s="82"/>
      <c r="BP340" s="82"/>
      <c r="BQ340" s="82"/>
      <c r="BR340" s="82"/>
      <c r="BS340" s="82"/>
      <c r="BU340" s="131"/>
      <c r="BV340" s="131"/>
    </row>
    <row r="341" spans="1:74" ht="12.75" customHeight="1">
      <c r="A341" s="56"/>
      <c r="B341" s="93"/>
      <c r="C341" s="40" t="str">
        <f t="shared" si="349"/>
        <v/>
      </c>
      <c r="D341" s="55" t="str">
        <f t="shared" si="393"/>
        <v/>
      </c>
      <c r="E341" s="102" t="str">
        <f t="shared" si="391"/>
        <v/>
      </c>
      <c r="F341" s="103" t="str">
        <f t="shared" si="358"/>
        <v/>
      </c>
      <c r="G341" s="102" t="str">
        <f t="shared" si="392"/>
        <v/>
      </c>
      <c r="H341" s="189" t="str">
        <f t="shared" si="359"/>
        <v/>
      </c>
      <c r="I341" s="190"/>
      <c r="J341" s="104"/>
      <c r="K341" s="104"/>
      <c r="L341" s="105" t="str">
        <f t="shared" si="350"/>
        <v/>
      </c>
      <c r="M341" s="104"/>
      <c r="N341" s="104"/>
      <c r="O341" s="107" t="str">
        <f t="shared" si="351"/>
        <v/>
      </c>
      <c r="P341" s="53"/>
      <c r="Q341" s="254"/>
      <c r="R341" s="238">
        <f t="shared" si="368"/>
        <v>0</v>
      </c>
      <c r="S341" s="44">
        <f t="shared" si="369"/>
        <v>0</v>
      </c>
      <c r="T341" s="44">
        <f t="shared" si="370"/>
        <v>1900</v>
      </c>
      <c r="U341" s="44">
        <f t="shared" si="371"/>
        <v>0</v>
      </c>
      <c r="V341" s="44">
        <f t="shared" si="372"/>
        <v>0</v>
      </c>
      <c r="W341" s="44">
        <f t="shared" si="352"/>
        <v>0</v>
      </c>
      <c r="X341" s="236">
        <f t="shared" si="373"/>
        <v>1</v>
      </c>
      <c r="Y341" s="236">
        <f t="shared" si="374"/>
        <v>0</v>
      </c>
      <c r="Z341" s="236">
        <f t="shared" si="375"/>
        <v>0</v>
      </c>
      <c r="AA341" s="236">
        <f t="shared" si="376"/>
        <v>0</v>
      </c>
      <c r="AB341" s="236">
        <f t="shared" si="377"/>
        <v>0</v>
      </c>
      <c r="AC341" s="251">
        <f>PMT(U341/R24*(AB341),1,-AQ340,AQ340)</f>
        <v>0</v>
      </c>
      <c r="AD341" s="251">
        <f t="shared" si="378"/>
        <v>0</v>
      </c>
      <c r="AE341" s="251">
        <f t="shared" si="379"/>
        <v>0</v>
      </c>
      <c r="AF341" s="251">
        <f t="shared" si="380"/>
        <v>0</v>
      </c>
      <c r="AG341" s="251">
        <f t="shared" si="381"/>
        <v>0</v>
      </c>
      <c r="AH341" s="252">
        <f t="shared" si="360"/>
        <v>0</v>
      </c>
      <c r="AI341" s="252">
        <f t="shared" si="361"/>
        <v>1</v>
      </c>
      <c r="AJ341" s="236">
        <f t="shared" si="362"/>
        <v>0</v>
      </c>
      <c r="AK341" s="249">
        <f t="shared" si="353"/>
        <v>0</v>
      </c>
      <c r="AL341" s="236">
        <f t="shared" si="382"/>
        <v>0</v>
      </c>
      <c r="AM341" s="249">
        <f t="shared" si="354"/>
        <v>0</v>
      </c>
      <c r="AN341" s="249">
        <f t="shared" si="363"/>
        <v>0</v>
      </c>
      <c r="AO341" s="249">
        <f t="shared" si="364"/>
        <v>0</v>
      </c>
      <c r="AP341" s="249">
        <f t="shared" si="365"/>
        <v>0</v>
      </c>
      <c r="AQ341" s="251">
        <f t="shared" si="366"/>
        <v>0</v>
      </c>
      <c r="AR341" s="243">
        <f t="shared" si="355"/>
        <v>0</v>
      </c>
      <c r="AS341" s="243">
        <f t="shared" si="346"/>
        <v>0</v>
      </c>
      <c r="AT341" s="249">
        <f t="shared" si="367"/>
        <v>0</v>
      </c>
      <c r="AU341" s="249">
        <f t="shared" si="356"/>
        <v>0</v>
      </c>
      <c r="AV341" s="44">
        <f t="shared" si="383"/>
        <v>1</v>
      </c>
      <c r="AW341" s="44">
        <f t="shared" si="384"/>
        <v>0</v>
      </c>
      <c r="AX341" s="249" t="e">
        <f t="shared" si="357"/>
        <v>#VALUE!</v>
      </c>
      <c r="AY341" s="249" t="e">
        <f t="shared" si="385"/>
        <v>#VALUE!</v>
      </c>
      <c r="AZ341" s="243" t="e">
        <f t="shared" si="386"/>
        <v>#VALUE!</v>
      </c>
      <c r="BA341" s="253">
        <f t="shared" si="387"/>
        <v>0</v>
      </c>
      <c r="BB341" s="253">
        <f t="shared" si="388"/>
        <v>0</v>
      </c>
      <c r="BC341" s="226">
        <f t="shared" si="389"/>
        <v>0</v>
      </c>
      <c r="BD341" s="249" t="b">
        <f t="shared" si="390"/>
        <v>0</v>
      </c>
      <c r="BE341" s="249">
        <f t="shared" si="347"/>
        <v>0</v>
      </c>
      <c r="BF341" s="236">
        <f t="shared" si="348"/>
        <v>0</v>
      </c>
      <c r="BG341" s="80"/>
      <c r="BH341" s="80"/>
      <c r="BI341" s="80"/>
      <c r="BN341" s="82"/>
      <c r="BO341" s="82"/>
      <c r="BP341" s="82"/>
      <c r="BQ341" s="82"/>
      <c r="BR341" s="82"/>
      <c r="BS341" s="82"/>
      <c r="BU341" s="131"/>
      <c r="BV341" s="131"/>
    </row>
    <row r="342" spans="1:74" ht="12.75" customHeight="1">
      <c r="A342" s="56"/>
      <c r="B342" s="93"/>
      <c r="C342" s="40" t="str">
        <f t="shared" si="349"/>
        <v/>
      </c>
      <c r="D342" s="55" t="str">
        <f t="shared" si="393"/>
        <v/>
      </c>
      <c r="E342" s="102" t="str">
        <f t="shared" si="391"/>
        <v/>
      </c>
      <c r="F342" s="103" t="str">
        <f t="shared" si="358"/>
        <v/>
      </c>
      <c r="G342" s="102" t="str">
        <f t="shared" si="392"/>
        <v/>
      </c>
      <c r="H342" s="189" t="str">
        <f t="shared" si="359"/>
        <v/>
      </c>
      <c r="I342" s="190"/>
      <c r="J342" s="104"/>
      <c r="K342" s="104"/>
      <c r="L342" s="105" t="str">
        <f t="shared" si="350"/>
        <v/>
      </c>
      <c r="M342" s="104"/>
      <c r="N342" s="104"/>
      <c r="O342" s="107" t="str">
        <f t="shared" si="351"/>
        <v/>
      </c>
      <c r="P342" s="53"/>
      <c r="Q342" s="254"/>
      <c r="R342" s="238">
        <f t="shared" si="368"/>
        <v>0</v>
      </c>
      <c r="S342" s="44">
        <f t="shared" si="369"/>
        <v>0</v>
      </c>
      <c r="T342" s="44">
        <f t="shared" si="370"/>
        <v>1900</v>
      </c>
      <c r="U342" s="44">
        <f t="shared" si="371"/>
        <v>0</v>
      </c>
      <c r="V342" s="44">
        <f t="shared" si="372"/>
        <v>0</v>
      </c>
      <c r="W342" s="44">
        <f t="shared" si="352"/>
        <v>0</v>
      </c>
      <c r="X342" s="236">
        <f t="shared" si="373"/>
        <v>1</v>
      </c>
      <c r="Y342" s="236">
        <f t="shared" si="374"/>
        <v>0</v>
      </c>
      <c r="Z342" s="236">
        <f t="shared" si="375"/>
        <v>0</v>
      </c>
      <c r="AA342" s="236">
        <f t="shared" si="376"/>
        <v>0</v>
      </c>
      <c r="AB342" s="236">
        <f t="shared" si="377"/>
        <v>0</v>
      </c>
      <c r="AC342" s="251">
        <f>PMT(U342/R24*(AB342),1,-AQ341,AQ341)</f>
        <v>0</v>
      </c>
      <c r="AD342" s="251">
        <f t="shared" si="378"/>
        <v>0</v>
      </c>
      <c r="AE342" s="251">
        <f t="shared" si="379"/>
        <v>0</v>
      </c>
      <c r="AF342" s="251">
        <f t="shared" si="380"/>
        <v>0</v>
      </c>
      <c r="AG342" s="251">
        <f t="shared" si="381"/>
        <v>0</v>
      </c>
      <c r="AH342" s="252">
        <f t="shared" si="360"/>
        <v>0</v>
      </c>
      <c r="AI342" s="252">
        <f t="shared" si="361"/>
        <v>1</v>
      </c>
      <c r="AJ342" s="236">
        <f t="shared" si="362"/>
        <v>0</v>
      </c>
      <c r="AK342" s="249">
        <f t="shared" si="353"/>
        <v>0</v>
      </c>
      <c r="AL342" s="236">
        <f t="shared" si="382"/>
        <v>0</v>
      </c>
      <c r="AM342" s="249">
        <f t="shared" si="354"/>
        <v>0</v>
      </c>
      <c r="AN342" s="249">
        <f t="shared" si="363"/>
        <v>0</v>
      </c>
      <c r="AO342" s="249">
        <f t="shared" si="364"/>
        <v>0</v>
      </c>
      <c r="AP342" s="249">
        <f t="shared" si="365"/>
        <v>0</v>
      </c>
      <c r="AQ342" s="251">
        <f t="shared" si="366"/>
        <v>0</v>
      </c>
      <c r="AR342" s="243">
        <f t="shared" si="355"/>
        <v>0</v>
      </c>
      <c r="AS342" s="243">
        <f t="shared" si="346"/>
        <v>0</v>
      </c>
      <c r="AT342" s="249">
        <f t="shared" si="367"/>
        <v>0</v>
      </c>
      <c r="AU342" s="249">
        <f t="shared" si="356"/>
        <v>0</v>
      </c>
      <c r="AV342" s="44">
        <f t="shared" si="383"/>
        <v>1</v>
      </c>
      <c r="AW342" s="44">
        <f t="shared" si="384"/>
        <v>0</v>
      </c>
      <c r="AX342" s="249" t="e">
        <f t="shared" si="357"/>
        <v>#VALUE!</v>
      </c>
      <c r="AY342" s="249" t="e">
        <f t="shared" si="385"/>
        <v>#VALUE!</v>
      </c>
      <c r="AZ342" s="243" t="e">
        <f t="shared" si="386"/>
        <v>#VALUE!</v>
      </c>
      <c r="BA342" s="253">
        <f t="shared" si="387"/>
        <v>0</v>
      </c>
      <c r="BB342" s="253">
        <f t="shared" si="388"/>
        <v>0</v>
      </c>
      <c r="BC342" s="226">
        <f t="shared" si="389"/>
        <v>0</v>
      </c>
      <c r="BD342" s="249" t="b">
        <f t="shared" si="390"/>
        <v>0</v>
      </c>
      <c r="BE342" s="249">
        <f t="shared" si="347"/>
        <v>0</v>
      </c>
      <c r="BF342" s="236">
        <f t="shared" si="348"/>
        <v>0</v>
      </c>
      <c r="BG342" s="80"/>
      <c r="BH342" s="80"/>
      <c r="BI342" s="80"/>
      <c r="BN342" s="82"/>
      <c r="BO342" s="82"/>
      <c r="BP342" s="82"/>
      <c r="BQ342" s="82"/>
      <c r="BR342" s="82"/>
      <c r="BS342" s="82"/>
      <c r="BU342" s="131"/>
      <c r="BV342" s="131"/>
    </row>
    <row r="343" spans="1:74" ht="12.75" customHeight="1">
      <c r="A343" s="56"/>
      <c r="B343" s="93"/>
      <c r="C343" s="40" t="str">
        <f t="shared" si="349"/>
        <v/>
      </c>
      <c r="D343" s="55" t="str">
        <f t="shared" si="393"/>
        <v/>
      </c>
      <c r="E343" s="102" t="str">
        <f t="shared" si="391"/>
        <v/>
      </c>
      <c r="F343" s="103" t="str">
        <f t="shared" si="358"/>
        <v/>
      </c>
      <c r="G343" s="102" t="str">
        <f t="shared" si="392"/>
        <v/>
      </c>
      <c r="H343" s="189" t="str">
        <f t="shared" si="359"/>
        <v/>
      </c>
      <c r="I343" s="190"/>
      <c r="J343" s="104"/>
      <c r="K343" s="104"/>
      <c r="L343" s="105" t="str">
        <f t="shared" si="350"/>
        <v/>
      </c>
      <c r="M343" s="104"/>
      <c r="N343" s="104"/>
      <c r="O343" s="107" t="str">
        <f t="shared" si="351"/>
        <v/>
      </c>
      <c r="P343" s="53"/>
      <c r="Q343" s="254"/>
      <c r="R343" s="238">
        <f t="shared" si="368"/>
        <v>0</v>
      </c>
      <c r="S343" s="44">
        <f t="shared" si="369"/>
        <v>0</v>
      </c>
      <c r="T343" s="44">
        <f t="shared" si="370"/>
        <v>1900</v>
      </c>
      <c r="U343" s="44">
        <f t="shared" si="371"/>
        <v>0</v>
      </c>
      <c r="V343" s="44">
        <f t="shared" si="372"/>
        <v>0</v>
      </c>
      <c r="W343" s="44">
        <f t="shared" si="352"/>
        <v>0</v>
      </c>
      <c r="X343" s="236">
        <f t="shared" si="373"/>
        <v>1</v>
      </c>
      <c r="Y343" s="236">
        <f t="shared" si="374"/>
        <v>0</v>
      </c>
      <c r="Z343" s="236">
        <f t="shared" si="375"/>
        <v>0</v>
      </c>
      <c r="AA343" s="236">
        <f t="shared" si="376"/>
        <v>0</v>
      </c>
      <c r="AB343" s="236">
        <f t="shared" si="377"/>
        <v>0</v>
      </c>
      <c r="AC343" s="251">
        <f>PMT(U343/R24*(AB343),1,-AQ342,AQ342)</f>
        <v>0</v>
      </c>
      <c r="AD343" s="251">
        <f t="shared" si="378"/>
        <v>0</v>
      </c>
      <c r="AE343" s="251">
        <f t="shared" si="379"/>
        <v>0</v>
      </c>
      <c r="AF343" s="251">
        <f t="shared" si="380"/>
        <v>0</v>
      </c>
      <c r="AG343" s="251">
        <f t="shared" si="381"/>
        <v>0</v>
      </c>
      <c r="AH343" s="252">
        <f t="shared" si="360"/>
        <v>0</v>
      </c>
      <c r="AI343" s="252">
        <f t="shared" si="361"/>
        <v>1</v>
      </c>
      <c r="AJ343" s="236">
        <f t="shared" si="362"/>
        <v>0</v>
      </c>
      <c r="AK343" s="249">
        <f t="shared" si="353"/>
        <v>0</v>
      </c>
      <c r="AL343" s="236">
        <f t="shared" si="382"/>
        <v>0</v>
      </c>
      <c r="AM343" s="249">
        <f t="shared" si="354"/>
        <v>0</v>
      </c>
      <c r="AN343" s="249">
        <f t="shared" si="363"/>
        <v>0</v>
      </c>
      <c r="AO343" s="249">
        <f t="shared" si="364"/>
        <v>0</v>
      </c>
      <c r="AP343" s="249">
        <f t="shared" si="365"/>
        <v>0</v>
      </c>
      <c r="AQ343" s="251">
        <f t="shared" si="366"/>
        <v>0</v>
      </c>
      <c r="AR343" s="243">
        <f t="shared" si="355"/>
        <v>0</v>
      </c>
      <c r="AS343" s="243">
        <f t="shared" si="346"/>
        <v>0</v>
      </c>
      <c r="AT343" s="249">
        <f t="shared" si="367"/>
        <v>0</v>
      </c>
      <c r="AU343" s="249">
        <f t="shared" si="356"/>
        <v>0</v>
      </c>
      <c r="AV343" s="44">
        <f t="shared" si="383"/>
        <v>1</v>
      </c>
      <c r="AW343" s="44">
        <f t="shared" si="384"/>
        <v>0</v>
      </c>
      <c r="AX343" s="249" t="e">
        <f t="shared" si="357"/>
        <v>#VALUE!</v>
      </c>
      <c r="AY343" s="249" t="e">
        <f t="shared" si="385"/>
        <v>#VALUE!</v>
      </c>
      <c r="AZ343" s="243" t="e">
        <f t="shared" si="386"/>
        <v>#VALUE!</v>
      </c>
      <c r="BA343" s="253">
        <f t="shared" si="387"/>
        <v>0</v>
      </c>
      <c r="BB343" s="253">
        <f t="shared" si="388"/>
        <v>0</v>
      </c>
      <c r="BC343" s="226">
        <f t="shared" si="389"/>
        <v>0</v>
      </c>
      <c r="BD343" s="249" t="b">
        <f t="shared" si="390"/>
        <v>0</v>
      </c>
      <c r="BE343" s="249">
        <f t="shared" si="347"/>
        <v>0</v>
      </c>
      <c r="BF343" s="236">
        <f t="shared" si="348"/>
        <v>0</v>
      </c>
      <c r="BG343" s="80"/>
      <c r="BH343" s="80"/>
      <c r="BI343" s="80"/>
      <c r="BN343" s="82"/>
      <c r="BO343" s="82"/>
      <c r="BP343" s="82"/>
      <c r="BQ343" s="82"/>
      <c r="BR343" s="82"/>
      <c r="BS343" s="82"/>
      <c r="BU343" s="131"/>
      <c r="BV343" s="131"/>
    </row>
    <row r="344" spans="1:74" ht="12.75" customHeight="1">
      <c r="A344" s="56"/>
      <c r="B344" s="93"/>
      <c r="C344" s="40" t="str">
        <f t="shared" si="349"/>
        <v/>
      </c>
      <c r="D344" s="55" t="str">
        <f t="shared" si="393"/>
        <v/>
      </c>
      <c r="E344" s="102" t="str">
        <f t="shared" si="391"/>
        <v/>
      </c>
      <c r="F344" s="103" t="str">
        <f t="shared" si="358"/>
        <v/>
      </c>
      <c r="G344" s="102" t="str">
        <f t="shared" si="392"/>
        <v/>
      </c>
      <c r="H344" s="189" t="str">
        <f t="shared" si="359"/>
        <v/>
      </c>
      <c r="I344" s="190"/>
      <c r="J344" s="104"/>
      <c r="K344" s="104"/>
      <c r="L344" s="105" t="str">
        <f t="shared" si="350"/>
        <v/>
      </c>
      <c r="M344" s="104"/>
      <c r="N344" s="104"/>
      <c r="O344" s="107" t="str">
        <f t="shared" si="351"/>
        <v/>
      </c>
      <c r="P344" s="53"/>
      <c r="Q344" s="254"/>
      <c r="R344" s="238">
        <f t="shared" si="368"/>
        <v>0</v>
      </c>
      <c r="S344" s="44">
        <f t="shared" si="369"/>
        <v>0</v>
      </c>
      <c r="T344" s="44">
        <f t="shared" si="370"/>
        <v>1900</v>
      </c>
      <c r="U344" s="44">
        <f t="shared" si="371"/>
        <v>0</v>
      </c>
      <c r="V344" s="44">
        <f t="shared" si="372"/>
        <v>0</v>
      </c>
      <c r="W344" s="44">
        <f t="shared" si="352"/>
        <v>0</v>
      </c>
      <c r="X344" s="236">
        <f t="shared" si="373"/>
        <v>1</v>
      </c>
      <c r="Y344" s="236">
        <f t="shared" si="374"/>
        <v>0</v>
      </c>
      <c r="Z344" s="236">
        <f t="shared" si="375"/>
        <v>0</v>
      </c>
      <c r="AA344" s="236">
        <f t="shared" si="376"/>
        <v>0</v>
      </c>
      <c r="AB344" s="236">
        <f t="shared" si="377"/>
        <v>0</v>
      </c>
      <c r="AC344" s="251">
        <f>PMT(U344/R24*(AB344),1,-AQ343,AQ343)</f>
        <v>0</v>
      </c>
      <c r="AD344" s="251">
        <f t="shared" si="378"/>
        <v>0</v>
      </c>
      <c r="AE344" s="251">
        <f t="shared" si="379"/>
        <v>0</v>
      </c>
      <c r="AF344" s="251">
        <f t="shared" si="380"/>
        <v>0</v>
      </c>
      <c r="AG344" s="251">
        <f t="shared" si="381"/>
        <v>0</v>
      </c>
      <c r="AH344" s="252">
        <f t="shared" si="360"/>
        <v>0</v>
      </c>
      <c r="AI344" s="252">
        <f t="shared" si="361"/>
        <v>1</v>
      </c>
      <c r="AJ344" s="236">
        <f t="shared" si="362"/>
        <v>0</v>
      </c>
      <c r="AK344" s="249">
        <f t="shared" si="353"/>
        <v>0</v>
      </c>
      <c r="AL344" s="236">
        <f t="shared" si="382"/>
        <v>0</v>
      </c>
      <c r="AM344" s="249">
        <f t="shared" si="354"/>
        <v>0</v>
      </c>
      <c r="AN344" s="249">
        <f t="shared" si="363"/>
        <v>0</v>
      </c>
      <c r="AO344" s="249">
        <f t="shared" si="364"/>
        <v>0</v>
      </c>
      <c r="AP344" s="249">
        <f t="shared" si="365"/>
        <v>0</v>
      </c>
      <c r="AQ344" s="251">
        <f t="shared" si="366"/>
        <v>0</v>
      </c>
      <c r="AR344" s="243">
        <f t="shared" si="355"/>
        <v>0</v>
      </c>
      <c r="AS344" s="243">
        <f t="shared" si="346"/>
        <v>0</v>
      </c>
      <c r="AT344" s="249">
        <f t="shared" si="367"/>
        <v>0</v>
      </c>
      <c r="AU344" s="249">
        <f t="shared" si="356"/>
        <v>0</v>
      </c>
      <c r="AV344" s="44">
        <f t="shared" si="383"/>
        <v>1</v>
      </c>
      <c r="AW344" s="44">
        <f t="shared" si="384"/>
        <v>0</v>
      </c>
      <c r="AX344" s="249" t="e">
        <f t="shared" si="357"/>
        <v>#VALUE!</v>
      </c>
      <c r="AY344" s="249" t="e">
        <f t="shared" si="385"/>
        <v>#VALUE!</v>
      </c>
      <c r="AZ344" s="243" t="e">
        <f t="shared" si="386"/>
        <v>#VALUE!</v>
      </c>
      <c r="BA344" s="253">
        <f t="shared" si="387"/>
        <v>0</v>
      </c>
      <c r="BB344" s="253">
        <f t="shared" si="388"/>
        <v>0</v>
      </c>
      <c r="BC344" s="226">
        <f t="shared" si="389"/>
        <v>0</v>
      </c>
      <c r="BD344" s="249" t="b">
        <f t="shared" si="390"/>
        <v>0</v>
      </c>
      <c r="BE344" s="249">
        <f t="shared" si="347"/>
        <v>0</v>
      </c>
      <c r="BF344" s="236">
        <f t="shared" si="348"/>
        <v>0</v>
      </c>
      <c r="BG344" s="80"/>
      <c r="BH344" s="80"/>
      <c r="BI344" s="80"/>
      <c r="BN344" s="82"/>
      <c r="BO344" s="82"/>
      <c r="BP344" s="82"/>
      <c r="BQ344" s="82"/>
      <c r="BR344" s="82"/>
      <c r="BS344" s="82"/>
      <c r="BU344" s="131"/>
      <c r="BV344" s="131"/>
    </row>
    <row r="345" spans="1:74" ht="12.75" customHeight="1">
      <c r="A345" s="56"/>
      <c r="B345" s="93"/>
      <c r="C345" s="40" t="str">
        <f t="shared" si="349"/>
        <v/>
      </c>
      <c r="D345" s="55" t="str">
        <f t="shared" si="393"/>
        <v/>
      </c>
      <c r="E345" s="102" t="str">
        <f t="shared" si="391"/>
        <v/>
      </c>
      <c r="F345" s="103" t="str">
        <f t="shared" si="358"/>
        <v/>
      </c>
      <c r="G345" s="102" t="str">
        <f t="shared" si="392"/>
        <v/>
      </c>
      <c r="H345" s="189" t="str">
        <f t="shared" si="359"/>
        <v/>
      </c>
      <c r="I345" s="190"/>
      <c r="J345" s="104"/>
      <c r="K345" s="104"/>
      <c r="L345" s="105" t="str">
        <f t="shared" si="350"/>
        <v/>
      </c>
      <c r="M345" s="104"/>
      <c r="N345" s="104"/>
      <c r="O345" s="107" t="str">
        <f t="shared" si="351"/>
        <v/>
      </c>
      <c r="P345" s="53"/>
      <c r="Q345" s="254"/>
      <c r="R345" s="238">
        <f t="shared" si="368"/>
        <v>0</v>
      </c>
      <c r="S345" s="44">
        <f t="shared" si="369"/>
        <v>0</v>
      </c>
      <c r="T345" s="44">
        <f t="shared" si="370"/>
        <v>1900</v>
      </c>
      <c r="U345" s="44">
        <f t="shared" si="371"/>
        <v>0</v>
      </c>
      <c r="V345" s="44">
        <f t="shared" si="372"/>
        <v>0</v>
      </c>
      <c r="W345" s="44">
        <f t="shared" si="352"/>
        <v>0</v>
      </c>
      <c r="X345" s="236">
        <f t="shared" si="373"/>
        <v>1</v>
      </c>
      <c r="Y345" s="236">
        <f t="shared" si="374"/>
        <v>0</v>
      </c>
      <c r="Z345" s="236">
        <f t="shared" si="375"/>
        <v>0</v>
      </c>
      <c r="AA345" s="236">
        <f t="shared" si="376"/>
        <v>0</v>
      </c>
      <c r="AB345" s="236">
        <f t="shared" si="377"/>
        <v>0</v>
      </c>
      <c r="AC345" s="251">
        <f>PMT(U345/R24*(AB345),1,-AQ344,AQ344)</f>
        <v>0</v>
      </c>
      <c r="AD345" s="251">
        <f t="shared" si="378"/>
        <v>0</v>
      </c>
      <c r="AE345" s="251">
        <f t="shared" si="379"/>
        <v>0</v>
      </c>
      <c r="AF345" s="251">
        <f t="shared" si="380"/>
        <v>0</v>
      </c>
      <c r="AG345" s="251">
        <f t="shared" si="381"/>
        <v>0</v>
      </c>
      <c r="AH345" s="252">
        <f t="shared" si="360"/>
        <v>0</v>
      </c>
      <c r="AI345" s="252">
        <f t="shared" si="361"/>
        <v>1</v>
      </c>
      <c r="AJ345" s="236">
        <f t="shared" si="362"/>
        <v>0</v>
      </c>
      <c r="AK345" s="249">
        <f t="shared" si="353"/>
        <v>0</v>
      </c>
      <c r="AL345" s="236">
        <f t="shared" si="382"/>
        <v>0</v>
      </c>
      <c r="AM345" s="249">
        <f t="shared" si="354"/>
        <v>0</v>
      </c>
      <c r="AN345" s="249">
        <f t="shared" si="363"/>
        <v>0</v>
      </c>
      <c r="AO345" s="249">
        <f t="shared" si="364"/>
        <v>0</v>
      </c>
      <c r="AP345" s="249">
        <f t="shared" si="365"/>
        <v>0</v>
      </c>
      <c r="AQ345" s="251">
        <f t="shared" si="366"/>
        <v>0</v>
      </c>
      <c r="AR345" s="243">
        <f t="shared" si="355"/>
        <v>0</v>
      </c>
      <c r="AS345" s="243">
        <f t="shared" si="346"/>
        <v>0</v>
      </c>
      <c r="AT345" s="249">
        <f t="shared" si="367"/>
        <v>0</v>
      </c>
      <c r="AU345" s="249">
        <f t="shared" si="356"/>
        <v>0</v>
      </c>
      <c r="AV345" s="44">
        <f t="shared" si="383"/>
        <v>1</v>
      </c>
      <c r="AW345" s="44">
        <f t="shared" si="384"/>
        <v>0</v>
      </c>
      <c r="AX345" s="249" t="e">
        <f t="shared" si="357"/>
        <v>#VALUE!</v>
      </c>
      <c r="AY345" s="249" t="e">
        <f t="shared" si="385"/>
        <v>#VALUE!</v>
      </c>
      <c r="AZ345" s="243" t="e">
        <f t="shared" si="386"/>
        <v>#VALUE!</v>
      </c>
      <c r="BA345" s="253">
        <f t="shared" si="387"/>
        <v>0</v>
      </c>
      <c r="BB345" s="253">
        <f t="shared" si="388"/>
        <v>0</v>
      </c>
      <c r="BC345" s="226">
        <f t="shared" si="389"/>
        <v>0</v>
      </c>
      <c r="BD345" s="249" t="b">
        <f t="shared" si="390"/>
        <v>0</v>
      </c>
      <c r="BE345" s="249">
        <f t="shared" si="347"/>
        <v>0</v>
      </c>
      <c r="BF345" s="236">
        <f t="shared" si="348"/>
        <v>0</v>
      </c>
      <c r="BG345" s="80"/>
      <c r="BH345" s="80"/>
      <c r="BI345" s="80"/>
      <c r="BN345" s="82"/>
      <c r="BO345" s="82"/>
      <c r="BP345" s="82"/>
      <c r="BQ345" s="82"/>
      <c r="BR345" s="82"/>
      <c r="BS345" s="82"/>
      <c r="BU345" s="131"/>
      <c r="BV345" s="131"/>
    </row>
    <row r="346" spans="1:74" ht="12.75" customHeight="1">
      <c r="A346" s="56"/>
      <c r="B346" s="93"/>
      <c r="C346" s="40" t="str">
        <f t="shared" si="349"/>
        <v/>
      </c>
      <c r="D346" s="55" t="str">
        <f t="shared" si="393"/>
        <v/>
      </c>
      <c r="E346" s="102" t="str">
        <f t="shared" si="391"/>
        <v/>
      </c>
      <c r="F346" s="103" t="str">
        <f t="shared" si="358"/>
        <v/>
      </c>
      <c r="G346" s="102" t="str">
        <f t="shared" si="392"/>
        <v/>
      </c>
      <c r="H346" s="189" t="str">
        <f t="shared" si="359"/>
        <v/>
      </c>
      <c r="I346" s="190"/>
      <c r="J346" s="104"/>
      <c r="K346" s="104"/>
      <c r="L346" s="105" t="str">
        <f t="shared" si="350"/>
        <v/>
      </c>
      <c r="M346" s="104"/>
      <c r="N346" s="104"/>
      <c r="O346" s="107" t="str">
        <f t="shared" si="351"/>
        <v/>
      </c>
      <c r="P346" s="53"/>
      <c r="Q346" s="254"/>
      <c r="R346" s="238">
        <f t="shared" si="368"/>
        <v>0</v>
      </c>
      <c r="S346" s="44">
        <f t="shared" si="369"/>
        <v>0</v>
      </c>
      <c r="T346" s="44">
        <f t="shared" si="370"/>
        <v>1900</v>
      </c>
      <c r="U346" s="44">
        <f t="shared" si="371"/>
        <v>0</v>
      </c>
      <c r="V346" s="44">
        <f t="shared" si="372"/>
        <v>0</v>
      </c>
      <c r="W346" s="44">
        <f t="shared" si="352"/>
        <v>0</v>
      </c>
      <c r="X346" s="236">
        <f t="shared" si="373"/>
        <v>1</v>
      </c>
      <c r="Y346" s="236">
        <f t="shared" si="374"/>
        <v>0</v>
      </c>
      <c r="Z346" s="236">
        <f t="shared" si="375"/>
        <v>0</v>
      </c>
      <c r="AA346" s="236">
        <f t="shared" si="376"/>
        <v>0</v>
      </c>
      <c r="AB346" s="236">
        <f t="shared" si="377"/>
        <v>0</v>
      </c>
      <c r="AC346" s="251">
        <f>PMT(U346/R24*(AB346),1,-AQ345,AQ345)</f>
        <v>0</v>
      </c>
      <c r="AD346" s="251">
        <f t="shared" si="378"/>
        <v>0</v>
      </c>
      <c r="AE346" s="251">
        <f t="shared" si="379"/>
        <v>0</v>
      </c>
      <c r="AF346" s="251">
        <f t="shared" si="380"/>
        <v>0</v>
      </c>
      <c r="AG346" s="251">
        <f t="shared" si="381"/>
        <v>0</v>
      </c>
      <c r="AH346" s="252">
        <f t="shared" si="360"/>
        <v>0</v>
      </c>
      <c r="AI346" s="252">
        <f t="shared" si="361"/>
        <v>1</v>
      </c>
      <c r="AJ346" s="236">
        <f t="shared" si="362"/>
        <v>0</v>
      </c>
      <c r="AK346" s="249">
        <f t="shared" si="353"/>
        <v>0</v>
      </c>
      <c r="AL346" s="236">
        <f t="shared" si="382"/>
        <v>0</v>
      </c>
      <c r="AM346" s="249">
        <f t="shared" si="354"/>
        <v>0</v>
      </c>
      <c r="AN346" s="249">
        <f t="shared" si="363"/>
        <v>0</v>
      </c>
      <c r="AO346" s="249">
        <f t="shared" si="364"/>
        <v>0</v>
      </c>
      <c r="AP346" s="249">
        <f t="shared" si="365"/>
        <v>0</v>
      </c>
      <c r="AQ346" s="251">
        <f t="shared" si="366"/>
        <v>0</v>
      </c>
      <c r="AR346" s="243">
        <f t="shared" si="355"/>
        <v>0</v>
      </c>
      <c r="AS346" s="243">
        <f t="shared" ref="AS346:AS409" si="394">IF(BD346,AR346,0)</f>
        <v>0</v>
      </c>
      <c r="AT346" s="249">
        <f t="shared" si="367"/>
        <v>0</v>
      </c>
      <c r="AU346" s="249">
        <f t="shared" si="356"/>
        <v>0</v>
      </c>
      <c r="AV346" s="44">
        <f t="shared" si="383"/>
        <v>1</v>
      </c>
      <c r="AW346" s="44">
        <f t="shared" si="384"/>
        <v>0</v>
      </c>
      <c r="AX346" s="249" t="e">
        <f t="shared" si="357"/>
        <v>#VALUE!</v>
      </c>
      <c r="AY346" s="249" t="e">
        <f t="shared" si="385"/>
        <v>#VALUE!</v>
      </c>
      <c r="AZ346" s="243" t="e">
        <f t="shared" si="386"/>
        <v>#VALUE!</v>
      </c>
      <c r="BA346" s="253">
        <f t="shared" si="387"/>
        <v>0</v>
      </c>
      <c r="BB346" s="253">
        <f t="shared" si="388"/>
        <v>0</v>
      </c>
      <c r="BC346" s="226">
        <f t="shared" si="389"/>
        <v>0</v>
      </c>
      <c r="BD346" s="249" t="b">
        <f t="shared" si="390"/>
        <v>0</v>
      </c>
      <c r="BE346" s="249">
        <f t="shared" ref="BE346:BE409" si="395">IF(BD346,AQ346,0)</f>
        <v>0</v>
      </c>
      <c r="BF346" s="236">
        <f t="shared" ref="BF346:BF409" si="396">IF(BD346,A346,0)</f>
        <v>0</v>
      </c>
      <c r="BG346" s="80"/>
      <c r="BH346" s="80"/>
      <c r="BI346" s="80"/>
      <c r="BN346" s="82"/>
      <c r="BO346" s="82"/>
      <c r="BP346" s="82"/>
      <c r="BQ346" s="82"/>
      <c r="BR346" s="82"/>
      <c r="BS346" s="82"/>
      <c r="BU346" s="131"/>
      <c r="BV346" s="131"/>
    </row>
    <row r="347" spans="1:74" ht="12.75" customHeight="1">
      <c r="A347" s="56"/>
      <c r="B347" s="93"/>
      <c r="C347" s="40" t="str">
        <f t="shared" ref="C347:C410" si="397">IF(R347=0,"",Y347)</f>
        <v/>
      </c>
      <c r="D347" s="55" t="str">
        <f t="shared" si="393"/>
        <v/>
      </c>
      <c r="E347" s="102" t="str">
        <f t="shared" si="391"/>
        <v/>
      </c>
      <c r="F347" s="103" t="str">
        <f t="shared" si="358"/>
        <v/>
      </c>
      <c r="G347" s="102" t="str">
        <f t="shared" si="392"/>
        <v/>
      </c>
      <c r="H347" s="189" t="str">
        <f t="shared" si="359"/>
        <v/>
      </c>
      <c r="I347" s="190"/>
      <c r="J347" s="104"/>
      <c r="K347" s="104"/>
      <c r="L347" s="105" t="str">
        <f t="shared" ref="L347:L410" si="398">IF(AR347*R347=0,"",AR347)</f>
        <v/>
      </c>
      <c r="M347" s="104"/>
      <c r="N347" s="104"/>
      <c r="O347" s="107" t="str">
        <f t="shared" ref="O347:O410" si="399">IF(AT347*R347=0,"",AT347)</f>
        <v/>
      </c>
      <c r="P347" s="53"/>
      <c r="Q347" s="254"/>
      <c r="R347" s="238">
        <f t="shared" si="368"/>
        <v>0</v>
      </c>
      <c r="S347" s="44">
        <f t="shared" si="369"/>
        <v>0</v>
      </c>
      <c r="T347" s="44">
        <f t="shared" si="370"/>
        <v>1900</v>
      </c>
      <c r="U347" s="44">
        <f t="shared" si="371"/>
        <v>0</v>
      </c>
      <c r="V347" s="44">
        <f t="shared" si="372"/>
        <v>0</v>
      </c>
      <c r="W347" s="44">
        <f t="shared" ref="W347:W410" si="400">IF(B347&lt;&gt;0,V347,0)</f>
        <v>0</v>
      </c>
      <c r="X347" s="236">
        <f t="shared" si="373"/>
        <v>1</v>
      </c>
      <c r="Y347" s="236">
        <f t="shared" si="374"/>
        <v>0</v>
      </c>
      <c r="Z347" s="236">
        <f t="shared" si="375"/>
        <v>0</v>
      </c>
      <c r="AA347" s="236">
        <f t="shared" si="376"/>
        <v>0</v>
      </c>
      <c r="AB347" s="236">
        <f t="shared" si="377"/>
        <v>0</v>
      </c>
      <c r="AC347" s="251">
        <f>PMT(U347/R24*(AB347),1,-AQ346,AQ346)</f>
        <v>0</v>
      </c>
      <c r="AD347" s="251">
        <f t="shared" si="378"/>
        <v>0</v>
      </c>
      <c r="AE347" s="251">
        <f t="shared" si="379"/>
        <v>0</v>
      </c>
      <c r="AF347" s="251">
        <f t="shared" si="380"/>
        <v>0</v>
      </c>
      <c r="AG347" s="251">
        <f t="shared" si="381"/>
        <v>0</v>
      </c>
      <c r="AH347" s="252">
        <f t="shared" si="360"/>
        <v>0</v>
      </c>
      <c r="AI347" s="252">
        <f t="shared" si="361"/>
        <v>1</v>
      </c>
      <c r="AJ347" s="236">
        <f t="shared" si="362"/>
        <v>0</v>
      </c>
      <c r="AK347" s="249">
        <f t="shared" ref="AK347:AK410" si="401">SUM((B347-J347)*-AJ347)</f>
        <v>0</v>
      </c>
      <c r="AL347" s="236">
        <f t="shared" si="382"/>
        <v>0</v>
      </c>
      <c r="AM347" s="249">
        <f t="shared" ref="AM347:AM410" si="402">SUM((B347-J347-N347)*-AL347)</f>
        <v>0</v>
      </c>
      <c r="AN347" s="249">
        <f t="shared" si="363"/>
        <v>0</v>
      </c>
      <c r="AO347" s="249">
        <f t="shared" si="364"/>
        <v>0</v>
      </c>
      <c r="AP347" s="249">
        <f t="shared" si="365"/>
        <v>0</v>
      </c>
      <c r="AQ347" s="251">
        <f t="shared" si="366"/>
        <v>0</v>
      </c>
      <c r="AR347" s="243">
        <f t="shared" ref="AR347:AR410" si="403">IF(A347="",0,AR346+J347-K347)</f>
        <v>0</v>
      </c>
      <c r="AS347" s="243">
        <f t="shared" si="394"/>
        <v>0</v>
      </c>
      <c r="AT347" s="249">
        <f t="shared" si="367"/>
        <v>0</v>
      </c>
      <c r="AU347" s="249">
        <f t="shared" ref="AU347:AU410" si="404">IF(BD347,AT347,0)</f>
        <v>0</v>
      </c>
      <c r="AV347" s="44">
        <f t="shared" si="383"/>
        <v>1</v>
      </c>
      <c r="AW347" s="44">
        <f t="shared" si="384"/>
        <v>0</v>
      </c>
      <c r="AX347" s="249" t="e">
        <f t="shared" ref="AX347:AX410" si="405">SUM((AX346+AF347)*AV347)+(AF347*AW347)</f>
        <v>#VALUE!</v>
      </c>
      <c r="AY347" s="249" t="e">
        <f t="shared" si="385"/>
        <v>#VALUE!</v>
      </c>
      <c r="AZ347" s="243" t="e">
        <f t="shared" si="386"/>
        <v>#VALUE!</v>
      </c>
      <c r="BA347" s="253">
        <f t="shared" si="387"/>
        <v>0</v>
      </c>
      <c r="BB347" s="253">
        <f t="shared" si="388"/>
        <v>0</v>
      </c>
      <c r="BC347" s="226">
        <f t="shared" si="389"/>
        <v>0</v>
      </c>
      <c r="BD347" s="249" t="b">
        <f t="shared" si="390"/>
        <v>0</v>
      </c>
      <c r="BE347" s="249">
        <f t="shared" si="395"/>
        <v>0</v>
      </c>
      <c r="BF347" s="236">
        <f t="shared" si="396"/>
        <v>0</v>
      </c>
      <c r="BG347" s="80"/>
      <c r="BH347" s="80"/>
      <c r="BI347" s="80"/>
      <c r="BN347" s="82"/>
      <c r="BO347" s="82"/>
      <c r="BP347" s="82"/>
      <c r="BQ347" s="82"/>
      <c r="BR347" s="82"/>
      <c r="BS347" s="82"/>
      <c r="BU347" s="131"/>
      <c r="BV347" s="131"/>
    </row>
    <row r="348" spans="1:74" ht="12.75" customHeight="1">
      <c r="A348" s="56"/>
      <c r="B348" s="93"/>
      <c r="C348" s="40" t="str">
        <f t="shared" si="397"/>
        <v/>
      </c>
      <c r="D348" s="55" t="str">
        <f t="shared" si="393"/>
        <v/>
      </c>
      <c r="E348" s="102" t="str">
        <f t="shared" si="391"/>
        <v/>
      </c>
      <c r="F348" s="103" t="str">
        <f t="shared" ref="F348:F411" si="406">IF(BA348+BB348=0,"",(BA348+BB348))</f>
        <v/>
      </c>
      <c r="G348" s="102" t="str">
        <f t="shared" si="392"/>
        <v/>
      </c>
      <c r="H348" s="189" t="str">
        <f t="shared" ref="H348:H411" si="407">IF((W348*R348)+(AH348*R348)=0,"",AQ348)</f>
        <v/>
      </c>
      <c r="I348" s="190"/>
      <c r="J348" s="104"/>
      <c r="K348" s="104"/>
      <c r="L348" s="105" t="str">
        <f t="shared" si="398"/>
        <v/>
      </c>
      <c r="M348" s="104"/>
      <c r="N348" s="104"/>
      <c r="O348" s="107" t="str">
        <f t="shared" si="399"/>
        <v/>
      </c>
      <c r="P348" s="53"/>
      <c r="Q348" s="254"/>
      <c r="R348" s="238">
        <f t="shared" si="368"/>
        <v>0</v>
      </c>
      <c r="S348" s="44">
        <f t="shared" si="369"/>
        <v>0</v>
      </c>
      <c r="T348" s="44">
        <f t="shared" si="370"/>
        <v>1900</v>
      </c>
      <c r="U348" s="44">
        <f t="shared" si="371"/>
        <v>0</v>
      </c>
      <c r="V348" s="44">
        <f t="shared" si="372"/>
        <v>0</v>
      </c>
      <c r="W348" s="44">
        <f t="shared" si="400"/>
        <v>0</v>
      </c>
      <c r="X348" s="236">
        <f t="shared" si="373"/>
        <v>1</v>
      </c>
      <c r="Y348" s="236">
        <f t="shared" si="374"/>
        <v>0</v>
      </c>
      <c r="Z348" s="236">
        <f t="shared" si="375"/>
        <v>0</v>
      </c>
      <c r="AA348" s="236">
        <f t="shared" si="376"/>
        <v>0</v>
      </c>
      <c r="AB348" s="236">
        <f t="shared" si="377"/>
        <v>0</v>
      </c>
      <c r="AC348" s="251">
        <f>PMT(U348/R24*(AB348),1,-AQ347,AQ347)</f>
        <v>0</v>
      </c>
      <c r="AD348" s="251">
        <f t="shared" si="378"/>
        <v>0</v>
      </c>
      <c r="AE348" s="251">
        <f t="shared" si="379"/>
        <v>0</v>
      </c>
      <c r="AF348" s="251">
        <f t="shared" si="380"/>
        <v>0</v>
      </c>
      <c r="AG348" s="251">
        <f t="shared" si="381"/>
        <v>0</v>
      </c>
      <c r="AH348" s="252">
        <f t="shared" si="360"/>
        <v>0</v>
      </c>
      <c r="AI348" s="252">
        <f t="shared" si="361"/>
        <v>1</v>
      </c>
      <c r="AJ348" s="236">
        <f t="shared" si="362"/>
        <v>0</v>
      </c>
      <c r="AK348" s="249">
        <f t="shared" si="401"/>
        <v>0</v>
      </c>
      <c r="AL348" s="236">
        <f t="shared" si="382"/>
        <v>0</v>
      </c>
      <c r="AM348" s="249">
        <f t="shared" si="402"/>
        <v>0</v>
      </c>
      <c r="AN348" s="249">
        <f t="shared" si="363"/>
        <v>0</v>
      </c>
      <c r="AO348" s="249">
        <f t="shared" si="364"/>
        <v>0</v>
      </c>
      <c r="AP348" s="249">
        <f t="shared" si="365"/>
        <v>0</v>
      </c>
      <c r="AQ348" s="251">
        <f t="shared" si="366"/>
        <v>0</v>
      </c>
      <c r="AR348" s="243">
        <f t="shared" si="403"/>
        <v>0</v>
      </c>
      <c r="AS348" s="243">
        <f t="shared" si="394"/>
        <v>0</v>
      </c>
      <c r="AT348" s="249">
        <f t="shared" si="367"/>
        <v>0</v>
      </c>
      <c r="AU348" s="249">
        <f t="shared" si="404"/>
        <v>0</v>
      </c>
      <c r="AV348" s="44">
        <f t="shared" si="383"/>
        <v>1</v>
      </c>
      <c r="AW348" s="44">
        <f t="shared" si="384"/>
        <v>0</v>
      </c>
      <c r="AX348" s="249" t="e">
        <f t="shared" si="405"/>
        <v>#VALUE!</v>
      </c>
      <c r="AY348" s="249" t="e">
        <f t="shared" si="385"/>
        <v>#VALUE!</v>
      </c>
      <c r="AZ348" s="243" t="e">
        <f t="shared" si="386"/>
        <v>#VALUE!</v>
      </c>
      <c r="BA348" s="253">
        <f t="shared" si="387"/>
        <v>0</v>
      </c>
      <c r="BB348" s="253">
        <f t="shared" si="388"/>
        <v>0</v>
      </c>
      <c r="BC348" s="226">
        <f t="shared" si="389"/>
        <v>0</v>
      </c>
      <c r="BD348" s="249" t="b">
        <f t="shared" si="390"/>
        <v>0</v>
      </c>
      <c r="BE348" s="249">
        <f t="shared" si="395"/>
        <v>0</v>
      </c>
      <c r="BF348" s="236">
        <f t="shared" si="396"/>
        <v>0</v>
      </c>
      <c r="BG348" s="80"/>
      <c r="BH348" s="80"/>
      <c r="BI348" s="80"/>
      <c r="BN348" s="82"/>
      <c r="BO348" s="82"/>
      <c r="BP348" s="82"/>
      <c r="BQ348" s="82"/>
      <c r="BR348" s="82"/>
      <c r="BS348" s="82"/>
      <c r="BU348" s="131"/>
      <c r="BV348" s="131"/>
    </row>
    <row r="349" spans="1:74" ht="12.75" customHeight="1">
      <c r="A349" s="56"/>
      <c r="B349" s="93"/>
      <c r="C349" s="40" t="str">
        <f t="shared" si="397"/>
        <v/>
      </c>
      <c r="D349" s="55" t="str">
        <f t="shared" si="393"/>
        <v/>
      </c>
      <c r="E349" s="102" t="str">
        <f t="shared" si="391"/>
        <v/>
      </c>
      <c r="F349" s="103" t="str">
        <f t="shared" si="406"/>
        <v/>
      </c>
      <c r="G349" s="102" t="str">
        <f t="shared" si="392"/>
        <v/>
      </c>
      <c r="H349" s="189" t="str">
        <f t="shared" si="407"/>
        <v/>
      </c>
      <c r="I349" s="190"/>
      <c r="J349" s="104"/>
      <c r="K349" s="104"/>
      <c r="L349" s="105" t="str">
        <f t="shared" si="398"/>
        <v/>
      </c>
      <c r="M349" s="104"/>
      <c r="N349" s="104"/>
      <c r="O349" s="107" t="str">
        <f t="shared" si="399"/>
        <v/>
      </c>
      <c r="P349" s="53"/>
      <c r="Q349" s="254"/>
      <c r="R349" s="238">
        <f t="shared" si="368"/>
        <v>0</v>
      </c>
      <c r="S349" s="44">
        <f t="shared" si="369"/>
        <v>0</v>
      </c>
      <c r="T349" s="44">
        <f t="shared" si="370"/>
        <v>1900</v>
      </c>
      <c r="U349" s="44">
        <f t="shared" si="371"/>
        <v>0</v>
      </c>
      <c r="V349" s="44">
        <f t="shared" si="372"/>
        <v>0</v>
      </c>
      <c r="W349" s="44">
        <f t="shared" si="400"/>
        <v>0</v>
      </c>
      <c r="X349" s="236">
        <f t="shared" si="373"/>
        <v>1</v>
      </c>
      <c r="Y349" s="236">
        <f t="shared" si="374"/>
        <v>0</v>
      </c>
      <c r="Z349" s="236">
        <f t="shared" si="375"/>
        <v>0</v>
      </c>
      <c r="AA349" s="236">
        <f t="shared" si="376"/>
        <v>0</v>
      </c>
      <c r="AB349" s="236">
        <f t="shared" si="377"/>
        <v>0</v>
      </c>
      <c r="AC349" s="251">
        <f>PMT(U349/R24*(AB349),1,-AQ348,AQ348)</f>
        <v>0</v>
      </c>
      <c r="AD349" s="251">
        <f t="shared" si="378"/>
        <v>0</v>
      </c>
      <c r="AE349" s="251">
        <f t="shared" si="379"/>
        <v>0</v>
      </c>
      <c r="AF349" s="251">
        <f t="shared" si="380"/>
        <v>0</v>
      </c>
      <c r="AG349" s="251">
        <f t="shared" si="381"/>
        <v>0</v>
      </c>
      <c r="AH349" s="252">
        <f t="shared" si="360"/>
        <v>0</v>
      </c>
      <c r="AI349" s="252">
        <f t="shared" si="361"/>
        <v>1</v>
      </c>
      <c r="AJ349" s="236">
        <f t="shared" si="362"/>
        <v>0</v>
      </c>
      <c r="AK349" s="249">
        <f t="shared" si="401"/>
        <v>0</v>
      </c>
      <c r="AL349" s="236">
        <f t="shared" si="382"/>
        <v>0</v>
      </c>
      <c r="AM349" s="249">
        <f t="shared" si="402"/>
        <v>0</v>
      </c>
      <c r="AN349" s="249">
        <f t="shared" si="363"/>
        <v>0</v>
      </c>
      <c r="AO349" s="249">
        <f t="shared" si="364"/>
        <v>0</v>
      </c>
      <c r="AP349" s="249">
        <f t="shared" si="365"/>
        <v>0</v>
      </c>
      <c r="AQ349" s="251">
        <f t="shared" si="366"/>
        <v>0</v>
      </c>
      <c r="AR349" s="243">
        <f t="shared" si="403"/>
        <v>0</v>
      </c>
      <c r="AS349" s="243">
        <f t="shared" si="394"/>
        <v>0</v>
      </c>
      <c r="AT349" s="249">
        <f t="shared" si="367"/>
        <v>0</v>
      </c>
      <c r="AU349" s="249">
        <f t="shared" si="404"/>
        <v>0</v>
      </c>
      <c r="AV349" s="44">
        <f t="shared" si="383"/>
        <v>1</v>
      </c>
      <c r="AW349" s="44">
        <f t="shared" si="384"/>
        <v>0</v>
      </c>
      <c r="AX349" s="249" t="e">
        <f t="shared" si="405"/>
        <v>#VALUE!</v>
      </c>
      <c r="AY349" s="249" t="e">
        <f t="shared" si="385"/>
        <v>#VALUE!</v>
      </c>
      <c r="AZ349" s="243" t="e">
        <f t="shared" si="386"/>
        <v>#VALUE!</v>
      </c>
      <c r="BA349" s="253">
        <f t="shared" si="387"/>
        <v>0</v>
      </c>
      <c r="BB349" s="253">
        <f t="shared" si="388"/>
        <v>0</v>
      </c>
      <c r="BC349" s="226">
        <f t="shared" si="389"/>
        <v>0</v>
      </c>
      <c r="BD349" s="249" t="b">
        <f t="shared" si="390"/>
        <v>0</v>
      </c>
      <c r="BE349" s="249">
        <f t="shared" si="395"/>
        <v>0</v>
      </c>
      <c r="BF349" s="236">
        <f t="shared" si="396"/>
        <v>0</v>
      </c>
      <c r="BG349" s="80"/>
      <c r="BH349" s="80"/>
      <c r="BI349" s="80"/>
      <c r="BN349" s="82"/>
      <c r="BO349" s="82"/>
      <c r="BP349" s="82"/>
      <c r="BQ349" s="82"/>
      <c r="BR349" s="82"/>
      <c r="BS349" s="82"/>
      <c r="BU349" s="131"/>
      <c r="BV349" s="131"/>
    </row>
    <row r="350" spans="1:74" ht="12.75" customHeight="1">
      <c r="A350" s="56"/>
      <c r="B350" s="93"/>
      <c r="C350" s="40" t="str">
        <f t="shared" si="397"/>
        <v/>
      </c>
      <c r="D350" s="55" t="str">
        <f t="shared" si="393"/>
        <v/>
      </c>
      <c r="E350" s="102" t="str">
        <f t="shared" si="391"/>
        <v/>
      </c>
      <c r="F350" s="103" t="str">
        <f t="shared" si="406"/>
        <v/>
      </c>
      <c r="G350" s="102" t="str">
        <f t="shared" si="392"/>
        <v/>
      </c>
      <c r="H350" s="189" t="str">
        <f t="shared" si="407"/>
        <v/>
      </c>
      <c r="I350" s="190"/>
      <c r="J350" s="104"/>
      <c r="K350" s="104"/>
      <c r="L350" s="105" t="str">
        <f t="shared" si="398"/>
        <v/>
      </c>
      <c r="M350" s="104"/>
      <c r="N350" s="104"/>
      <c r="O350" s="107" t="str">
        <f t="shared" si="399"/>
        <v/>
      </c>
      <c r="P350" s="53"/>
      <c r="Q350" s="254"/>
      <c r="R350" s="238">
        <f t="shared" si="368"/>
        <v>0</v>
      </c>
      <c r="S350" s="44">
        <f t="shared" si="369"/>
        <v>0</v>
      </c>
      <c r="T350" s="44">
        <f t="shared" si="370"/>
        <v>1900</v>
      </c>
      <c r="U350" s="44">
        <f t="shared" si="371"/>
        <v>0</v>
      </c>
      <c r="V350" s="44">
        <f t="shared" si="372"/>
        <v>0</v>
      </c>
      <c r="W350" s="44">
        <f t="shared" si="400"/>
        <v>0</v>
      </c>
      <c r="X350" s="236">
        <f t="shared" si="373"/>
        <v>1</v>
      </c>
      <c r="Y350" s="236">
        <f t="shared" si="374"/>
        <v>0</v>
      </c>
      <c r="Z350" s="236">
        <f t="shared" si="375"/>
        <v>0</v>
      </c>
      <c r="AA350" s="236">
        <f t="shared" si="376"/>
        <v>0</v>
      </c>
      <c r="AB350" s="236">
        <f t="shared" si="377"/>
        <v>0</v>
      </c>
      <c r="AC350" s="251">
        <f>PMT(U350/R24*(AB350),1,-AQ349,AQ349)</f>
        <v>0</v>
      </c>
      <c r="AD350" s="251">
        <f t="shared" si="378"/>
        <v>0</v>
      </c>
      <c r="AE350" s="251">
        <f t="shared" si="379"/>
        <v>0</v>
      </c>
      <c r="AF350" s="251">
        <f t="shared" si="380"/>
        <v>0</v>
      </c>
      <c r="AG350" s="251">
        <f t="shared" si="381"/>
        <v>0</v>
      </c>
      <c r="AH350" s="252">
        <f t="shared" si="360"/>
        <v>0</v>
      </c>
      <c r="AI350" s="252">
        <f t="shared" si="361"/>
        <v>1</v>
      </c>
      <c r="AJ350" s="236">
        <f t="shared" si="362"/>
        <v>0</v>
      </c>
      <c r="AK350" s="249">
        <f t="shared" si="401"/>
        <v>0</v>
      </c>
      <c r="AL350" s="236">
        <f t="shared" si="382"/>
        <v>0</v>
      </c>
      <c r="AM350" s="249">
        <f t="shared" si="402"/>
        <v>0</v>
      </c>
      <c r="AN350" s="249">
        <f t="shared" si="363"/>
        <v>0</v>
      </c>
      <c r="AO350" s="249">
        <f t="shared" si="364"/>
        <v>0</v>
      </c>
      <c r="AP350" s="249">
        <f t="shared" si="365"/>
        <v>0</v>
      </c>
      <c r="AQ350" s="251">
        <f t="shared" si="366"/>
        <v>0</v>
      </c>
      <c r="AR350" s="243">
        <f t="shared" si="403"/>
        <v>0</v>
      </c>
      <c r="AS350" s="243">
        <f t="shared" si="394"/>
        <v>0</v>
      </c>
      <c r="AT350" s="249">
        <f t="shared" si="367"/>
        <v>0</v>
      </c>
      <c r="AU350" s="249">
        <f t="shared" si="404"/>
        <v>0</v>
      </c>
      <c r="AV350" s="44">
        <f t="shared" si="383"/>
        <v>1</v>
      </c>
      <c r="AW350" s="44">
        <f t="shared" si="384"/>
        <v>0</v>
      </c>
      <c r="AX350" s="249" t="e">
        <f t="shared" si="405"/>
        <v>#VALUE!</v>
      </c>
      <c r="AY350" s="249" t="e">
        <f t="shared" si="385"/>
        <v>#VALUE!</v>
      </c>
      <c r="AZ350" s="243" t="e">
        <f t="shared" si="386"/>
        <v>#VALUE!</v>
      </c>
      <c r="BA350" s="253">
        <f t="shared" si="387"/>
        <v>0</v>
      </c>
      <c r="BB350" s="253">
        <f t="shared" si="388"/>
        <v>0</v>
      </c>
      <c r="BC350" s="226">
        <f t="shared" si="389"/>
        <v>0</v>
      </c>
      <c r="BD350" s="249" t="b">
        <f t="shared" si="390"/>
        <v>0</v>
      </c>
      <c r="BE350" s="249">
        <f t="shared" si="395"/>
        <v>0</v>
      </c>
      <c r="BF350" s="236">
        <f t="shared" si="396"/>
        <v>0</v>
      </c>
      <c r="BG350" s="80"/>
      <c r="BH350" s="80"/>
      <c r="BI350" s="80"/>
      <c r="BN350" s="82"/>
      <c r="BO350" s="82"/>
      <c r="BP350" s="82"/>
      <c r="BQ350" s="82"/>
      <c r="BR350" s="82"/>
      <c r="BS350" s="82"/>
      <c r="BU350" s="131"/>
      <c r="BV350" s="131"/>
    </row>
    <row r="351" spans="1:74" ht="12.75" customHeight="1">
      <c r="A351" s="56"/>
      <c r="B351" s="93"/>
      <c r="C351" s="40" t="str">
        <f t="shared" si="397"/>
        <v/>
      </c>
      <c r="D351" s="55" t="str">
        <f t="shared" si="393"/>
        <v/>
      </c>
      <c r="E351" s="102" t="str">
        <f t="shared" si="391"/>
        <v/>
      </c>
      <c r="F351" s="103" t="str">
        <f t="shared" si="406"/>
        <v/>
      </c>
      <c r="G351" s="102" t="str">
        <f t="shared" si="392"/>
        <v/>
      </c>
      <c r="H351" s="189" t="str">
        <f t="shared" si="407"/>
        <v/>
      </c>
      <c r="I351" s="190"/>
      <c r="J351" s="104"/>
      <c r="K351" s="104"/>
      <c r="L351" s="105" t="str">
        <f t="shared" si="398"/>
        <v/>
      </c>
      <c r="M351" s="104"/>
      <c r="N351" s="104"/>
      <c r="O351" s="107" t="str">
        <f t="shared" si="399"/>
        <v/>
      </c>
      <c r="P351" s="53"/>
      <c r="Q351" s="254"/>
      <c r="R351" s="238">
        <f t="shared" si="368"/>
        <v>0</v>
      </c>
      <c r="S351" s="44">
        <f t="shared" si="369"/>
        <v>0</v>
      </c>
      <c r="T351" s="44">
        <f t="shared" si="370"/>
        <v>1900</v>
      </c>
      <c r="U351" s="44">
        <f t="shared" si="371"/>
        <v>0</v>
      </c>
      <c r="V351" s="44">
        <f t="shared" si="372"/>
        <v>0</v>
      </c>
      <c r="W351" s="44">
        <f t="shared" si="400"/>
        <v>0</v>
      </c>
      <c r="X351" s="236">
        <f t="shared" si="373"/>
        <v>1</v>
      </c>
      <c r="Y351" s="236">
        <f t="shared" si="374"/>
        <v>0</v>
      </c>
      <c r="Z351" s="236">
        <f t="shared" si="375"/>
        <v>0</v>
      </c>
      <c r="AA351" s="236">
        <f t="shared" si="376"/>
        <v>0</v>
      </c>
      <c r="AB351" s="236">
        <f t="shared" si="377"/>
        <v>0</v>
      </c>
      <c r="AC351" s="251">
        <f>PMT(U351/R24*(AB351),1,-AQ350,AQ350)</f>
        <v>0</v>
      </c>
      <c r="AD351" s="251">
        <f t="shared" si="378"/>
        <v>0</v>
      </c>
      <c r="AE351" s="251">
        <f t="shared" si="379"/>
        <v>0</v>
      </c>
      <c r="AF351" s="251">
        <f t="shared" si="380"/>
        <v>0</v>
      </c>
      <c r="AG351" s="251">
        <f t="shared" si="381"/>
        <v>0</v>
      </c>
      <c r="AH351" s="252">
        <f t="shared" si="360"/>
        <v>0</v>
      </c>
      <c r="AI351" s="252">
        <f t="shared" si="361"/>
        <v>1</v>
      </c>
      <c r="AJ351" s="236">
        <f t="shared" si="362"/>
        <v>0</v>
      </c>
      <c r="AK351" s="249">
        <f t="shared" si="401"/>
        <v>0</v>
      </c>
      <c r="AL351" s="236">
        <f t="shared" si="382"/>
        <v>0</v>
      </c>
      <c r="AM351" s="249">
        <f t="shared" si="402"/>
        <v>0</v>
      </c>
      <c r="AN351" s="249">
        <f t="shared" si="363"/>
        <v>0</v>
      </c>
      <c r="AO351" s="249">
        <f t="shared" si="364"/>
        <v>0</v>
      </c>
      <c r="AP351" s="249">
        <f t="shared" si="365"/>
        <v>0</v>
      </c>
      <c r="AQ351" s="251">
        <f t="shared" si="366"/>
        <v>0</v>
      </c>
      <c r="AR351" s="243">
        <f t="shared" si="403"/>
        <v>0</v>
      </c>
      <c r="AS351" s="243">
        <f t="shared" si="394"/>
        <v>0</v>
      </c>
      <c r="AT351" s="249">
        <f t="shared" si="367"/>
        <v>0</v>
      </c>
      <c r="AU351" s="249">
        <f t="shared" si="404"/>
        <v>0</v>
      </c>
      <c r="AV351" s="44">
        <f t="shared" si="383"/>
        <v>1</v>
      </c>
      <c r="AW351" s="44">
        <f t="shared" si="384"/>
        <v>0</v>
      </c>
      <c r="AX351" s="249" t="e">
        <f t="shared" si="405"/>
        <v>#VALUE!</v>
      </c>
      <c r="AY351" s="249" t="e">
        <f t="shared" si="385"/>
        <v>#VALUE!</v>
      </c>
      <c r="AZ351" s="243" t="e">
        <f t="shared" si="386"/>
        <v>#VALUE!</v>
      </c>
      <c r="BA351" s="253">
        <f t="shared" si="387"/>
        <v>0</v>
      </c>
      <c r="BB351" s="253">
        <f t="shared" si="388"/>
        <v>0</v>
      </c>
      <c r="BC351" s="226">
        <f t="shared" si="389"/>
        <v>0</v>
      </c>
      <c r="BD351" s="249" t="b">
        <f t="shared" si="390"/>
        <v>0</v>
      </c>
      <c r="BE351" s="249">
        <f t="shared" si="395"/>
        <v>0</v>
      </c>
      <c r="BF351" s="236">
        <f t="shared" si="396"/>
        <v>0</v>
      </c>
      <c r="BG351" s="80"/>
      <c r="BH351" s="80"/>
      <c r="BI351" s="80"/>
      <c r="BN351" s="82"/>
      <c r="BO351" s="82"/>
      <c r="BP351" s="82"/>
      <c r="BQ351" s="82"/>
      <c r="BR351" s="82"/>
      <c r="BS351" s="82"/>
      <c r="BU351" s="131"/>
      <c r="BV351" s="131"/>
    </row>
    <row r="352" spans="1:74" ht="12.75" customHeight="1">
      <c r="A352" s="56"/>
      <c r="B352" s="93"/>
      <c r="C352" s="40" t="str">
        <f t="shared" si="397"/>
        <v/>
      </c>
      <c r="D352" s="55" t="str">
        <f t="shared" si="393"/>
        <v/>
      </c>
      <c r="E352" s="102" t="str">
        <f t="shared" si="391"/>
        <v/>
      </c>
      <c r="F352" s="103" t="str">
        <f t="shared" si="406"/>
        <v/>
      </c>
      <c r="G352" s="102" t="str">
        <f t="shared" si="392"/>
        <v/>
      </c>
      <c r="H352" s="189" t="str">
        <f t="shared" si="407"/>
        <v/>
      </c>
      <c r="I352" s="190"/>
      <c r="J352" s="104"/>
      <c r="K352" s="104"/>
      <c r="L352" s="105" t="str">
        <f t="shared" si="398"/>
        <v/>
      </c>
      <c r="M352" s="104"/>
      <c r="N352" s="104"/>
      <c r="O352" s="107" t="str">
        <f t="shared" si="399"/>
        <v/>
      </c>
      <c r="P352" s="53"/>
      <c r="Q352" s="254"/>
      <c r="R352" s="238">
        <f t="shared" si="368"/>
        <v>0</v>
      </c>
      <c r="S352" s="44">
        <f t="shared" si="369"/>
        <v>0</v>
      </c>
      <c r="T352" s="44">
        <f t="shared" si="370"/>
        <v>1900</v>
      </c>
      <c r="U352" s="44">
        <f t="shared" si="371"/>
        <v>0</v>
      </c>
      <c r="V352" s="44">
        <f t="shared" si="372"/>
        <v>0</v>
      </c>
      <c r="W352" s="44">
        <f t="shared" si="400"/>
        <v>0</v>
      </c>
      <c r="X352" s="236">
        <f t="shared" si="373"/>
        <v>1</v>
      </c>
      <c r="Y352" s="236">
        <f t="shared" si="374"/>
        <v>0</v>
      </c>
      <c r="Z352" s="236">
        <f t="shared" si="375"/>
        <v>0</v>
      </c>
      <c r="AA352" s="236">
        <f t="shared" si="376"/>
        <v>0</v>
      </c>
      <c r="AB352" s="236">
        <f t="shared" si="377"/>
        <v>0</v>
      </c>
      <c r="AC352" s="251">
        <f>PMT(U352/R24*(AB352),1,-AQ351,AQ351)</f>
        <v>0</v>
      </c>
      <c r="AD352" s="251">
        <f t="shared" si="378"/>
        <v>0</v>
      </c>
      <c r="AE352" s="251">
        <f t="shared" si="379"/>
        <v>0</v>
      </c>
      <c r="AF352" s="251">
        <f t="shared" si="380"/>
        <v>0</v>
      </c>
      <c r="AG352" s="251">
        <f t="shared" si="381"/>
        <v>0</v>
      </c>
      <c r="AH352" s="252">
        <f t="shared" si="360"/>
        <v>0</v>
      </c>
      <c r="AI352" s="252">
        <f t="shared" si="361"/>
        <v>1</v>
      </c>
      <c r="AJ352" s="236">
        <f t="shared" si="362"/>
        <v>0</v>
      </c>
      <c r="AK352" s="249">
        <f t="shared" si="401"/>
        <v>0</v>
      </c>
      <c r="AL352" s="236">
        <f t="shared" si="382"/>
        <v>0</v>
      </c>
      <c r="AM352" s="249">
        <f t="shared" si="402"/>
        <v>0</v>
      </c>
      <c r="AN352" s="249">
        <f t="shared" si="363"/>
        <v>0</v>
      </c>
      <c r="AO352" s="249">
        <f t="shared" si="364"/>
        <v>0</v>
      </c>
      <c r="AP352" s="249">
        <f t="shared" si="365"/>
        <v>0</v>
      </c>
      <c r="AQ352" s="251">
        <f t="shared" si="366"/>
        <v>0</v>
      </c>
      <c r="AR352" s="243">
        <f t="shared" si="403"/>
        <v>0</v>
      </c>
      <c r="AS352" s="243">
        <f t="shared" si="394"/>
        <v>0</v>
      </c>
      <c r="AT352" s="249">
        <f t="shared" si="367"/>
        <v>0</v>
      </c>
      <c r="AU352" s="249">
        <f t="shared" si="404"/>
        <v>0</v>
      </c>
      <c r="AV352" s="44">
        <f t="shared" si="383"/>
        <v>1</v>
      </c>
      <c r="AW352" s="44">
        <f t="shared" si="384"/>
        <v>0</v>
      </c>
      <c r="AX352" s="249" t="e">
        <f t="shared" si="405"/>
        <v>#VALUE!</v>
      </c>
      <c r="AY352" s="249" t="e">
        <f t="shared" si="385"/>
        <v>#VALUE!</v>
      </c>
      <c r="AZ352" s="243" t="e">
        <f t="shared" si="386"/>
        <v>#VALUE!</v>
      </c>
      <c r="BA352" s="253">
        <f t="shared" si="387"/>
        <v>0</v>
      </c>
      <c r="BB352" s="253">
        <f t="shared" si="388"/>
        <v>0</v>
      </c>
      <c r="BC352" s="226">
        <f t="shared" si="389"/>
        <v>0</v>
      </c>
      <c r="BD352" s="249" t="b">
        <f t="shared" si="390"/>
        <v>0</v>
      </c>
      <c r="BE352" s="249">
        <f t="shared" si="395"/>
        <v>0</v>
      </c>
      <c r="BF352" s="236">
        <f t="shared" si="396"/>
        <v>0</v>
      </c>
      <c r="BG352" s="80"/>
      <c r="BH352" s="80"/>
      <c r="BI352" s="80"/>
      <c r="BN352" s="82"/>
      <c r="BO352" s="82"/>
      <c r="BP352" s="82"/>
      <c r="BQ352" s="82"/>
      <c r="BR352" s="82"/>
      <c r="BS352" s="82"/>
      <c r="BU352" s="131"/>
      <c r="BV352" s="131"/>
    </row>
    <row r="353" spans="1:74" ht="12.75" customHeight="1">
      <c r="A353" s="56"/>
      <c r="B353" s="93"/>
      <c r="C353" s="40" t="str">
        <f t="shared" si="397"/>
        <v/>
      </c>
      <c r="D353" s="55" t="str">
        <f t="shared" si="393"/>
        <v/>
      </c>
      <c r="E353" s="102" t="str">
        <f t="shared" si="391"/>
        <v/>
      </c>
      <c r="F353" s="103" t="str">
        <f t="shared" si="406"/>
        <v/>
      </c>
      <c r="G353" s="102" t="str">
        <f t="shared" si="392"/>
        <v/>
      </c>
      <c r="H353" s="189" t="str">
        <f t="shared" si="407"/>
        <v/>
      </c>
      <c r="I353" s="190"/>
      <c r="J353" s="104"/>
      <c r="K353" s="104"/>
      <c r="L353" s="105" t="str">
        <f t="shared" si="398"/>
        <v/>
      </c>
      <c r="M353" s="104"/>
      <c r="N353" s="104"/>
      <c r="O353" s="107" t="str">
        <f t="shared" si="399"/>
        <v/>
      </c>
      <c r="P353" s="53"/>
      <c r="Q353" s="254"/>
      <c r="R353" s="238">
        <f t="shared" si="368"/>
        <v>0</v>
      </c>
      <c r="S353" s="44">
        <f t="shared" si="369"/>
        <v>0</v>
      </c>
      <c r="T353" s="44">
        <f t="shared" si="370"/>
        <v>1900</v>
      </c>
      <c r="U353" s="44">
        <f t="shared" si="371"/>
        <v>0</v>
      </c>
      <c r="V353" s="44">
        <f t="shared" si="372"/>
        <v>0</v>
      </c>
      <c r="W353" s="44">
        <f t="shared" si="400"/>
        <v>0</v>
      </c>
      <c r="X353" s="236">
        <f t="shared" si="373"/>
        <v>1</v>
      </c>
      <c r="Y353" s="236">
        <f t="shared" si="374"/>
        <v>0</v>
      </c>
      <c r="Z353" s="236">
        <f t="shared" si="375"/>
        <v>0</v>
      </c>
      <c r="AA353" s="236">
        <f t="shared" si="376"/>
        <v>0</v>
      </c>
      <c r="AB353" s="236">
        <f t="shared" si="377"/>
        <v>0</v>
      </c>
      <c r="AC353" s="251">
        <f>PMT(U353/R24*(AB353),1,-AQ352,AQ352)</f>
        <v>0</v>
      </c>
      <c r="AD353" s="251">
        <f t="shared" si="378"/>
        <v>0</v>
      </c>
      <c r="AE353" s="251">
        <f t="shared" si="379"/>
        <v>0</v>
      </c>
      <c r="AF353" s="251">
        <f t="shared" si="380"/>
        <v>0</v>
      </c>
      <c r="AG353" s="251">
        <f t="shared" si="381"/>
        <v>0</v>
      </c>
      <c r="AH353" s="252">
        <f t="shared" si="360"/>
        <v>0</v>
      </c>
      <c r="AI353" s="252">
        <f t="shared" si="361"/>
        <v>1</v>
      </c>
      <c r="AJ353" s="236">
        <f t="shared" si="362"/>
        <v>0</v>
      </c>
      <c r="AK353" s="249">
        <f t="shared" si="401"/>
        <v>0</v>
      </c>
      <c r="AL353" s="236">
        <f t="shared" si="382"/>
        <v>0</v>
      </c>
      <c r="AM353" s="249">
        <f t="shared" si="402"/>
        <v>0</v>
      </c>
      <c r="AN353" s="249">
        <f t="shared" si="363"/>
        <v>0</v>
      </c>
      <c r="AO353" s="249">
        <f t="shared" si="364"/>
        <v>0</v>
      </c>
      <c r="AP353" s="249">
        <f t="shared" si="365"/>
        <v>0</v>
      </c>
      <c r="AQ353" s="251">
        <f t="shared" si="366"/>
        <v>0</v>
      </c>
      <c r="AR353" s="243">
        <f t="shared" si="403"/>
        <v>0</v>
      </c>
      <c r="AS353" s="243">
        <f t="shared" si="394"/>
        <v>0</v>
      </c>
      <c r="AT353" s="249">
        <f t="shared" si="367"/>
        <v>0</v>
      </c>
      <c r="AU353" s="249">
        <f t="shared" si="404"/>
        <v>0</v>
      </c>
      <c r="AV353" s="44">
        <f t="shared" si="383"/>
        <v>1</v>
      </c>
      <c r="AW353" s="44">
        <f t="shared" si="384"/>
        <v>0</v>
      </c>
      <c r="AX353" s="249" t="e">
        <f t="shared" si="405"/>
        <v>#VALUE!</v>
      </c>
      <c r="AY353" s="249" t="e">
        <f t="shared" si="385"/>
        <v>#VALUE!</v>
      </c>
      <c r="AZ353" s="243" t="e">
        <f t="shared" si="386"/>
        <v>#VALUE!</v>
      </c>
      <c r="BA353" s="253">
        <f t="shared" si="387"/>
        <v>0</v>
      </c>
      <c r="BB353" s="253">
        <f t="shared" si="388"/>
        <v>0</v>
      </c>
      <c r="BC353" s="226">
        <f t="shared" si="389"/>
        <v>0</v>
      </c>
      <c r="BD353" s="249" t="b">
        <f t="shared" si="390"/>
        <v>0</v>
      </c>
      <c r="BE353" s="249">
        <f t="shared" si="395"/>
        <v>0</v>
      </c>
      <c r="BF353" s="236">
        <f t="shared" si="396"/>
        <v>0</v>
      </c>
      <c r="BG353" s="80"/>
      <c r="BH353" s="80"/>
      <c r="BI353" s="80"/>
      <c r="BN353" s="82"/>
      <c r="BO353" s="82"/>
      <c r="BP353" s="82"/>
      <c r="BQ353" s="82"/>
      <c r="BR353" s="82"/>
      <c r="BS353" s="82"/>
      <c r="BU353" s="131"/>
      <c r="BV353" s="131"/>
    </row>
    <row r="354" spans="1:74" ht="12.75" customHeight="1">
      <c r="A354" s="56"/>
      <c r="B354" s="93"/>
      <c r="C354" s="40" t="str">
        <f t="shared" si="397"/>
        <v/>
      </c>
      <c r="D354" s="55" t="str">
        <f t="shared" si="393"/>
        <v/>
      </c>
      <c r="E354" s="102" t="str">
        <f t="shared" si="391"/>
        <v/>
      </c>
      <c r="F354" s="103" t="str">
        <f t="shared" si="406"/>
        <v/>
      </c>
      <c r="G354" s="102" t="str">
        <f t="shared" si="392"/>
        <v/>
      </c>
      <c r="H354" s="189" t="str">
        <f t="shared" si="407"/>
        <v/>
      </c>
      <c r="I354" s="190"/>
      <c r="J354" s="104"/>
      <c r="K354" s="104"/>
      <c r="L354" s="105" t="str">
        <f t="shared" si="398"/>
        <v/>
      </c>
      <c r="M354" s="104"/>
      <c r="N354" s="104"/>
      <c r="O354" s="107" t="str">
        <f t="shared" si="399"/>
        <v/>
      </c>
      <c r="P354" s="53"/>
      <c r="Q354" s="254"/>
      <c r="R354" s="238">
        <f t="shared" si="368"/>
        <v>0</v>
      </c>
      <c r="S354" s="44">
        <f t="shared" si="369"/>
        <v>0</v>
      </c>
      <c r="T354" s="44">
        <f t="shared" si="370"/>
        <v>1900</v>
      </c>
      <c r="U354" s="44">
        <f t="shared" si="371"/>
        <v>0</v>
      </c>
      <c r="V354" s="44">
        <f t="shared" si="372"/>
        <v>0</v>
      </c>
      <c r="W354" s="44">
        <f t="shared" si="400"/>
        <v>0</v>
      </c>
      <c r="X354" s="236">
        <f t="shared" si="373"/>
        <v>1</v>
      </c>
      <c r="Y354" s="236">
        <f t="shared" si="374"/>
        <v>0</v>
      </c>
      <c r="Z354" s="236">
        <f t="shared" si="375"/>
        <v>0</v>
      </c>
      <c r="AA354" s="236">
        <f t="shared" si="376"/>
        <v>0</v>
      </c>
      <c r="AB354" s="236">
        <f t="shared" si="377"/>
        <v>0</v>
      </c>
      <c r="AC354" s="251">
        <f>PMT(U354/R24*(AB354),1,-AQ353,AQ353)</f>
        <v>0</v>
      </c>
      <c r="AD354" s="251">
        <f t="shared" si="378"/>
        <v>0</v>
      </c>
      <c r="AE354" s="251">
        <f t="shared" si="379"/>
        <v>0</v>
      </c>
      <c r="AF354" s="251">
        <f t="shared" si="380"/>
        <v>0</v>
      </c>
      <c r="AG354" s="251">
        <f t="shared" si="381"/>
        <v>0</v>
      </c>
      <c r="AH354" s="252">
        <f t="shared" ref="AH354:AH417" si="408">IF(B354&lt;0,1,0)</f>
        <v>0</v>
      </c>
      <c r="AI354" s="252">
        <f t="shared" ref="AI354:AI417" si="409">IF(B354&lt;0,0,1)</f>
        <v>1</v>
      </c>
      <c r="AJ354" s="236">
        <f t="shared" ref="AJ354:AJ417" si="410">IF(AI354*(B354-J354)&lt;0,1,0)</f>
        <v>0</v>
      </c>
      <c r="AK354" s="249">
        <f t="shared" si="401"/>
        <v>0</v>
      </c>
      <c r="AL354" s="236">
        <f t="shared" si="382"/>
        <v>0</v>
      </c>
      <c r="AM354" s="249">
        <f t="shared" si="402"/>
        <v>0</v>
      </c>
      <c r="AN354" s="249">
        <f t="shared" ref="AN354:AN417" si="411">IF(B354&lt;0,B354,0)</f>
        <v>0</v>
      </c>
      <c r="AO354" s="249">
        <f t="shared" ref="AO354:AO417" si="412">SUM((B354-AF354-J354-N354)*W354+AN354)</f>
        <v>0</v>
      </c>
      <c r="AP354" s="249">
        <f t="shared" ref="AP354:AP417" si="413">IF(AO354*AI354&gt;=0,AO354,0)</f>
        <v>0</v>
      </c>
      <c r="AQ354" s="251">
        <f t="shared" ref="AQ354:AQ417" si="414">SUM(AQ353-(AP354*W354)-(AP354*AH354))</f>
        <v>0</v>
      </c>
      <c r="AR354" s="243">
        <f t="shared" si="403"/>
        <v>0</v>
      </c>
      <c r="AS354" s="243">
        <f t="shared" si="394"/>
        <v>0</v>
      </c>
      <c r="AT354" s="249">
        <f t="shared" si="367"/>
        <v>0</v>
      </c>
      <c r="AU354" s="249">
        <f t="shared" si="404"/>
        <v>0</v>
      </c>
      <c r="AV354" s="44">
        <f t="shared" si="383"/>
        <v>1</v>
      </c>
      <c r="AW354" s="44">
        <f t="shared" si="384"/>
        <v>0</v>
      </c>
      <c r="AX354" s="249" t="e">
        <f t="shared" si="405"/>
        <v>#VALUE!</v>
      </c>
      <c r="AY354" s="249" t="e">
        <f t="shared" si="385"/>
        <v>#VALUE!</v>
      </c>
      <c r="AZ354" s="243" t="e">
        <f t="shared" si="386"/>
        <v>#VALUE!</v>
      </c>
      <c r="BA354" s="253">
        <f t="shared" si="387"/>
        <v>0</v>
      </c>
      <c r="BB354" s="253">
        <f t="shared" si="388"/>
        <v>0</v>
      </c>
      <c r="BC354" s="226">
        <f t="shared" si="389"/>
        <v>0</v>
      </c>
      <c r="BD354" s="249" t="b">
        <f t="shared" si="390"/>
        <v>0</v>
      </c>
      <c r="BE354" s="249">
        <f t="shared" si="395"/>
        <v>0</v>
      </c>
      <c r="BF354" s="236">
        <f t="shared" si="396"/>
        <v>0</v>
      </c>
      <c r="BG354" s="80"/>
      <c r="BH354" s="80"/>
      <c r="BI354" s="80"/>
      <c r="BN354" s="82"/>
      <c r="BO354" s="82"/>
      <c r="BP354" s="82"/>
      <c r="BQ354" s="82"/>
      <c r="BR354" s="82"/>
      <c r="BS354" s="82"/>
      <c r="BU354" s="131"/>
      <c r="BV354" s="131"/>
    </row>
    <row r="355" spans="1:74" ht="12.75" customHeight="1">
      <c r="A355" s="56"/>
      <c r="B355" s="93"/>
      <c r="C355" s="40" t="str">
        <f t="shared" si="397"/>
        <v/>
      </c>
      <c r="D355" s="55" t="str">
        <f t="shared" si="393"/>
        <v/>
      </c>
      <c r="E355" s="102" t="str">
        <f t="shared" si="391"/>
        <v/>
      </c>
      <c r="F355" s="103" t="str">
        <f t="shared" si="406"/>
        <v/>
      </c>
      <c r="G355" s="102" t="str">
        <f t="shared" si="392"/>
        <v/>
      </c>
      <c r="H355" s="189" t="str">
        <f t="shared" si="407"/>
        <v/>
      </c>
      <c r="I355" s="190"/>
      <c r="J355" s="104"/>
      <c r="K355" s="104"/>
      <c r="L355" s="105" t="str">
        <f t="shared" si="398"/>
        <v/>
      </c>
      <c r="M355" s="104"/>
      <c r="N355" s="104"/>
      <c r="O355" s="107" t="str">
        <f t="shared" si="399"/>
        <v/>
      </c>
      <c r="P355" s="53"/>
      <c r="Q355" s="254"/>
      <c r="R355" s="238">
        <f t="shared" si="368"/>
        <v>0</v>
      </c>
      <c r="S355" s="44">
        <f t="shared" si="369"/>
        <v>0</v>
      </c>
      <c r="T355" s="44">
        <f t="shared" si="370"/>
        <v>1900</v>
      </c>
      <c r="U355" s="44">
        <f t="shared" si="371"/>
        <v>0</v>
      </c>
      <c r="V355" s="44">
        <f t="shared" si="372"/>
        <v>0</v>
      </c>
      <c r="W355" s="44">
        <f t="shared" si="400"/>
        <v>0</v>
      </c>
      <c r="X355" s="236">
        <f t="shared" si="373"/>
        <v>1</v>
      </c>
      <c r="Y355" s="236">
        <f t="shared" si="374"/>
        <v>0</v>
      </c>
      <c r="Z355" s="236">
        <f t="shared" si="375"/>
        <v>0</v>
      </c>
      <c r="AA355" s="236">
        <f t="shared" si="376"/>
        <v>0</v>
      </c>
      <c r="AB355" s="236">
        <f t="shared" si="377"/>
        <v>0</v>
      </c>
      <c r="AC355" s="251">
        <f>PMT(U355/R24*(AB355),1,-AQ354,AQ354)</f>
        <v>0</v>
      </c>
      <c r="AD355" s="251">
        <f t="shared" si="378"/>
        <v>0</v>
      </c>
      <c r="AE355" s="251">
        <f t="shared" si="379"/>
        <v>0</v>
      </c>
      <c r="AF355" s="251">
        <f t="shared" si="380"/>
        <v>0</v>
      </c>
      <c r="AG355" s="251">
        <f t="shared" si="381"/>
        <v>0</v>
      </c>
      <c r="AH355" s="252">
        <f t="shared" si="408"/>
        <v>0</v>
      </c>
      <c r="AI355" s="252">
        <f t="shared" si="409"/>
        <v>1</v>
      </c>
      <c r="AJ355" s="236">
        <f t="shared" si="410"/>
        <v>0</v>
      </c>
      <c r="AK355" s="249">
        <f t="shared" si="401"/>
        <v>0</v>
      </c>
      <c r="AL355" s="236">
        <f t="shared" si="382"/>
        <v>0</v>
      </c>
      <c r="AM355" s="249">
        <f t="shared" si="402"/>
        <v>0</v>
      </c>
      <c r="AN355" s="249">
        <f t="shared" si="411"/>
        <v>0</v>
      </c>
      <c r="AO355" s="249">
        <f t="shared" si="412"/>
        <v>0</v>
      </c>
      <c r="AP355" s="249">
        <f t="shared" si="413"/>
        <v>0</v>
      </c>
      <c r="AQ355" s="251">
        <f t="shared" si="414"/>
        <v>0</v>
      </c>
      <c r="AR355" s="243">
        <f t="shared" si="403"/>
        <v>0</v>
      </c>
      <c r="AS355" s="243">
        <f t="shared" si="394"/>
        <v>0</v>
      </c>
      <c r="AT355" s="249">
        <f t="shared" si="367"/>
        <v>0</v>
      </c>
      <c r="AU355" s="249">
        <f t="shared" si="404"/>
        <v>0</v>
      </c>
      <c r="AV355" s="44">
        <f t="shared" si="383"/>
        <v>1</v>
      </c>
      <c r="AW355" s="44">
        <f t="shared" si="384"/>
        <v>0</v>
      </c>
      <c r="AX355" s="249" t="e">
        <f t="shared" si="405"/>
        <v>#VALUE!</v>
      </c>
      <c r="AY355" s="249" t="e">
        <f t="shared" si="385"/>
        <v>#VALUE!</v>
      </c>
      <c r="AZ355" s="243" t="e">
        <f t="shared" si="386"/>
        <v>#VALUE!</v>
      </c>
      <c r="BA355" s="253">
        <f t="shared" si="387"/>
        <v>0</v>
      </c>
      <c r="BB355" s="253">
        <f t="shared" si="388"/>
        <v>0</v>
      </c>
      <c r="BC355" s="226">
        <f t="shared" si="389"/>
        <v>0</v>
      </c>
      <c r="BD355" s="249" t="b">
        <f t="shared" si="390"/>
        <v>0</v>
      </c>
      <c r="BE355" s="249">
        <f t="shared" si="395"/>
        <v>0</v>
      </c>
      <c r="BF355" s="236">
        <f t="shared" si="396"/>
        <v>0</v>
      </c>
      <c r="BG355" s="80"/>
      <c r="BH355" s="80"/>
      <c r="BI355" s="80"/>
      <c r="BN355" s="82"/>
      <c r="BO355" s="82"/>
      <c r="BP355" s="82"/>
      <c r="BQ355" s="82"/>
      <c r="BR355" s="82"/>
      <c r="BS355" s="82"/>
      <c r="BU355" s="131"/>
      <c r="BV355" s="131"/>
    </row>
    <row r="356" spans="1:74" ht="12.75" customHeight="1">
      <c r="A356" s="56"/>
      <c r="B356" s="93"/>
      <c r="C356" s="40" t="str">
        <f t="shared" si="397"/>
        <v/>
      </c>
      <c r="D356" s="55" t="str">
        <f t="shared" si="393"/>
        <v/>
      </c>
      <c r="E356" s="102" t="str">
        <f t="shared" si="391"/>
        <v/>
      </c>
      <c r="F356" s="103" t="str">
        <f t="shared" si="406"/>
        <v/>
      </c>
      <c r="G356" s="102" t="str">
        <f t="shared" si="392"/>
        <v/>
      </c>
      <c r="H356" s="189" t="str">
        <f t="shared" si="407"/>
        <v/>
      </c>
      <c r="I356" s="190"/>
      <c r="J356" s="104"/>
      <c r="K356" s="104"/>
      <c r="L356" s="105" t="str">
        <f t="shared" si="398"/>
        <v/>
      </c>
      <c r="M356" s="104"/>
      <c r="N356" s="104"/>
      <c r="O356" s="107" t="str">
        <f t="shared" si="399"/>
        <v/>
      </c>
      <c r="P356" s="53"/>
      <c r="Q356" s="254"/>
      <c r="R356" s="238">
        <f t="shared" si="368"/>
        <v>0</v>
      </c>
      <c r="S356" s="44">
        <f t="shared" si="369"/>
        <v>0</v>
      </c>
      <c r="T356" s="44">
        <f t="shared" si="370"/>
        <v>1900</v>
      </c>
      <c r="U356" s="44">
        <f t="shared" si="371"/>
        <v>0</v>
      </c>
      <c r="V356" s="44">
        <f t="shared" si="372"/>
        <v>0</v>
      </c>
      <c r="W356" s="44">
        <f t="shared" si="400"/>
        <v>0</v>
      </c>
      <c r="X356" s="236">
        <f t="shared" si="373"/>
        <v>1</v>
      </c>
      <c r="Y356" s="236">
        <f t="shared" si="374"/>
        <v>0</v>
      </c>
      <c r="Z356" s="236">
        <f t="shared" si="375"/>
        <v>0</v>
      </c>
      <c r="AA356" s="236">
        <f t="shared" si="376"/>
        <v>0</v>
      </c>
      <c r="AB356" s="236">
        <f t="shared" si="377"/>
        <v>0</v>
      </c>
      <c r="AC356" s="251">
        <f>PMT(U356/R24*(AB356),1,-AQ355,AQ355)</f>
        <v>0</v>
      </c>
      <c r="AD356" s="251">
        <f t="shared" si="378"/>
        <v>0</v>
      </c>
      <c r="AE356" s="251">
        <f t="shared" si="379"/>
        <v>0</v>
      </c>
      <c r="AF356" s="251">
        <f t="shared" si="380"/>
        <v>0</v>
      </c>
      <c r="AG356" s="251">
        <f t="shared" si="381"/>
        <v>0</v>
      </c>
      <c r="AH356" s="252">
        <f t="shared" si="408"/>
        <v>0</v>
      </c>
      <c r="AI356" s="252">
        <f t="shared" si="409"/>
        <v>1</v>
      </c>
      <c r="AJ356" s="236">
        <f t="shared" si="410"/>
        <v>0</v>
      </c>
      <c r="AK356" s="249">
        <f t="shared" si="401"/>
        <v>0</v>
      </c>
      <c r="AL356" s="236">
        <f t="shared" si="382"/>
        <v>0</v>
      </c>
      <c r="AM356" s="249">
        <f t="shared" si="402"/>
        <v>0</v>
      </c>
      <c r="AN356" s="249">
        <f t="shared" si="411"/>
        <v>0</v>
      </c>
      <c r="AO356" s="249">
        <f t="shared" si="412"/>
        <v>0</v>
      </c>
      <c r="AP356" s="249">
        <f t="shared" si="413"/>
        <v>0</v>
      </c>
      <c r="AQ356" s="251">
        <f t="shared" si="414"/>
        <v>0</v>
      </c>
      <c r="AR356" s="243">
        <f t="shared" si="403"/>
        <v>0</v>
      </c>
      <c r="AS356" s="243">
        <f t="shared" si="394"/>
        <v>0</v>
      </c>
      <c r="AT356" s="249">
        <f t="shared" si="367"/>
        <v>0</v>
      </c>
      <c r="AU356" s="249">
        <f t="shared" si="404"/>
        <v>0</v>
      </c>
      <c r="AV356" s="44">
        <f t="shared" si="383"/>
        <v>1</v>
      </c>
      <c r="AW356" s="44">
        <f t="shared" si="384"/>
        <v>0</v>
      </c>
      <c r="AX356" s="249" t="e">
        <f t="shared" si="405"/>
        <v>#VALUE!</v>
      </c>
      <c r="AY356" s="249" t="e">
        <f t="shared" si="385"/>
        <v>#VALUE!</v>
      </c>
      <c r="AZ356" s="243" t="e">
        <f t="shared" si="386"/>
        <v>#VALUE!</v>
      </c>
      <c r="BA356" s="253">
        <f t="shared" si="387"/>
        <v>0</v>
      </c>
      <c r="BB356" s="253">
        <f t="shared" si="388"/>
        <v>0</v>
      </c>
      <c r="BC356" s="226">
        <f t="shared" si="389"/>
        <v>0</v>
      </c>
      <c r="BD356" s="249" t="b">
        <f t="shared" si="390"/>
        <v>0</v>
      </c>
      <c r="BE356" s="249">
        <f t="shared" si="395"/>
        <v>0</v>
      </c>
      <c r="BF356" s="236">
        <f t="shared" si="396"/>
        <v>0</v>
      </c>
      <c r="BG356" s="80"/>
      <c r="BH356" s="80"/>
      <c r="BI356" s="80"/>
      <c r="BN356" s="82"/>
      <c r="BO356" s="82"/>
      <c r="BP356" s="82"/>
      <c r="BQ356" s="82"/>
      <c r="BR356" s="82"/>
      <c r="BS356" s="82"/>
      <c r="BU356" s="131"/>
      <c r="BV356" s="131"/>
    </row>
    <row r="357" spans="1:74" ht="12.75" customHeight="1">
      <c r="A357" s="56"/>
      <c r="B357" s="93"/>
      <c r="C357" s="40" t="str">
        <f t="shared" si="397"/>
        <v/>
      </c>
      <c r="D357" s="55" t="str">
        <f t="shared" si="393"/>
        <v/>
      </c>
      <c r="E357" s="102" t="str">
        <f t="shared" si="391"/>
        <v/>
      </c>
      <c r="F357" s="103" t="str">
        <f t="shared" si="406"/>
        <v/>
      </c>
      <c r="G357" s="102" t="str">
        <f t="shared" si="392"/>
        <v/>
      </c>
      <c r="H357" s="189" t="str">
        <f t="shared" si="407"/>
        <v/>
      </c>
      <c r="I357" s="190"/>
      <c r="J357" s="104"/>
      <c r="K357" s="104"/>
      <c r="L357" s="105" t="str">
        <f t="shared" si="398"/>
        <v/>
      </c>
      <c r="M357" s="104"/>
      <c r="N357" s="104"/>
      <c r="O357" s="107" t="str">
        <f t="shared" si="399"/>
        <v/>
      </c>
      <c r="P357" s="53"/>
      <c r="Q357" s="254"/>
      <c r="R357" s="238">
        <f t="shared" si="368"/>
        <v>0</v>
      </c>
      <c r="S357" s="44">
        <f t="shared" si="369"/>
        <v>0</v>
      </c>
      <c r="T357" s="44">
        <f t="shared" si="370"/>
        <v>1900</v>
      </c>
      <c r="U357" s="44">
        <f t="shared" si="371"/>
        <v>0</v>
      </c>
      <c r="V357" s="44">
        <f t="shared" si="372"/>
        <v>0</v>
      </c>
      <c r="W357" s="44">
        <f t="shared" si="400"/>
        <v>0</v>
      </c>
      <c r="X357" s="236">
        <f t="shared" si="373"/>
        <v>1</v>
      </c>
      <c r="Y357" s="236">
        <f t="shared" si="374"/>
        <v>0</v>
      </c>
      <c r="Z357" s="236">
        <f t="shared" si="375"/>
        <v>0</v>
      </c>
      <c r="AA357" s="236">
        <f t="shared" si="376"/>
        <v>0</v>
      </c>
      <c r="AB357" s="236">
        <f t="shared" si="377"/>
        <v>0</v>
      </c>
      <c r="AC357" s="251">
        <f>PMT(U357/R24*(AB357),1,-AQ356,AQ356)</f>
        <v>0</v>
      </c>
      <c r="AD357" s="251">
        <f t="shared" si="378"/>
        <v>0</v>
      </c>
      <c r="AE357" s="251">
        <f t="shared" si="379"/>
        <v>0</v>
      </c>
      <c r="AF357" s="251">
        <f t="shared" si="380"/>
        <v>0</v>
      </c>
      <c r="AG357" s="251">
        <f t="shared" si="381"/>
        <v>0</v>
      </c>
      <c r="AH357" s="252">
        <f t="shared" si="408"/>
        <v>0</v>
      </c>
      <c r="AI357" s="252">
        <f t="shared" si="409"/>
        <v>1</v>
      </c>
      <c r="AJ357" s="236">
        <f t="shared" si="410"/>
        <v>0</v>
      </c>
      <c r="AK357" s="249">
        <f t="shared" si="401"/>
        <v>0</v>
      </c>
      <c r="AL357" s="236">
        <f t="shared" si="382"/>
        <v>0</v>
      </c>
      <c r="AM357" s="249">
        <f t="shared" si="402"/>
        <v>0</v>
      </c>
      <c r="AN357" s="249">
        <f t="shared" si="411"/>
        <v>0</v>
      </c>
      <c r="AO357" s="249">
        <f t="shared" si="412"/>
        <v>0</v>
      </c>
      <c r="AP357" s="249">
        <f t="shared" si="413"/>
        <v>0</v>
      </c>
      <c r="AQ357" s="251">
        <f t="shared" si="414"/>
        <v>0</v>
      </c>
      <c r="AR357" s="243">
        <f t="shared" si="403"/>
        <v>0</v>
      </c>
      <c r="AS357" s="243">
        <f t="shared" si="394"/>
        <v>0</v>
      </c>
      <c r="AT357" s="249">
        <f t="shared" si="367"/>
        <v>0</v>
      </c>
      <c r="AU357" s="249">
        <f t="shared" si="404"/>
        <v>0</v>
      </c>
      <c r="AV357" s="44">
        <f t="shared" si="383"/>
        <v>1</v>
      </c>
      <c r="AW357" s="44">
        <f t="shared" si="384"/>
        <v>0</v>
      </c>
      <c r="AX357" s="249" t="e">
        <f t="shared" si="405"/>
        <v>#VALUE!</v>
      </c>
      <c r="AY357" s="249" t="e">
        <f t="shared" si="385"/>
        <v>#VALUE!</v>
      </c>
      <c r="AZ357" s="243" t="e">
        <f t="shared" si="386"/>
        <v>#VALUE!</v>
      </c>
      <c r="BA357" s="253">
        <f t="shared" si="387"/>
        <v>0</v>
      </c>
      <c r="BB357" s="253">
        <f t="shared" si="388"/>
        <v>0</v>
      </c>
      <c r="BC357" s="226">
        <f t="shared" si="389"/>
        <v>0</v>
      </c>
      <c r="BD357" s="249" t="b">
        <f t="shared" si="390"/>
        <v>0</v>
      </c>
      <c r="BE357" s="249">
        <f t="shared" si="395"/>
        <v>0</v>
      </c>
      <c r="BF357" s="236">
        <f t="shared" si="396"/>
        <v>0</v>
      </c>
      <c r="BG357" s="80"/>
      <c r="BH357" s="80"/>
      <c r="BI357" s="80"/>
      <c r="BN357" s="82"/>
      <c r="BO357" s="82"/>
      <c r="BP357" s="82"/>
      <c r="BQ357" s="82"/>
      <c r="BR357" s="82"/>
      <c r="BS357" s="82"/>
      <c r="BU357" s="131"/>
      <c r="BV357" s="131"/>
    </row>
    <row r="358" spans="1:74" ht="12.75" customHeight="1">
      <c r="A358" s="56"/>
      <c r="B358" s="93"/>
      <c r="C358" s="40" t="str">
        <f t="shared" si="397"/>
        <v/>
      </c>
      <c r="D358" s="55" t="str">
        <f t="shared" si="393"/>
        <v/>
      </c>
      <c r="E358" s="102" t="str">
        <f t="shared" si="391"/>
        <v/>
      </c>
      <c r="F358" s="103" t="str">
        <f t="shared" si="406"/>
        <v/>
      </c>
      <c r="G358" s="102" t="str">
        <f t="shared" si="392"/>
        <v/>
      </c>
      <c r="H358" s="189" t="str">
        <f t="shared" si="407"/>
        <v/>
      </c>
      <c r="I358" s="190"/>
      <c r="J358" s="104"/>
      <c r="K358" s="104"/>
      <c r="L358" s="105" t="str">
        <f t="shared" si="398"/>
        <v/>
      </c>
      <c r="M358" s="104"/>
      <c r="N358" s="104"/>
      <c r="O358" s="107" t="str">
        <f t="shared" si="399"/>
        <v/>
      </c>
      <c r="P358" s="53"/>
      <c r="Q358" s="254"/>
      <c r="R358" s="238">
        <f t="shared" si="368"/>
        <v>0</v>
      </c>
      <c r="S358" s="44">
        <f t="shared" si="369"/>
        <v>0</v>
      </c>
      <c r="T358" s="44">
        <f t="shared" si="370"/>
        <v>1900</v>
      </c>
      <c r="U358" s="44">
        <f t="shared" si="371"/>
        <v>0</v>
      </c>
      <c r="V358" s="44">
        <f t="shared" si="372"/>
        <v>0</v>
      </c>
      <c r="W358" s="44">
        <f t="shared" si="400"/>
        <v>0</v>
      </c>
      <c r="X358" s="236">
        <f t="shared" si="373"/>
        <v>1</v>
      </c>
      <c r="Y358" s="236">
        <f t="shared" si="374"/>
        <v>0</v>
      </c>
      <c r="Z358" s="236">
        <f t="shared" si="375"/>
        <v>0</v>
      </c>
      <c r="AA358" s="236">
        <f t="shared" si="376"/>
        <v>0</v>
      </c>
      <c r="AB358" s="236">
        <f t="shared" si="377"/>
        <v>0</v>
      </c>
      <c r="AC358" s="251">
        <f>PMT(U358/R24*(AB358),1,-AQ357,AQ357)</f>
        <v>0</v>
      </c>
      <c r="AD358" s="251">
        <f t="shared" si="378"/>
        <v>0</v>
      </c>
      <c r="AE358" s="251">
        <f t="shared" si="379"/>
        <v>0</v>
      </c>
      <c r="AF358" s="251">
        <f t="shared" si="380"/>
        <v>0</v>
      </c>
      <c r="AG358" s="251">
        <f t="shared" si="381"/>
        <v>0</v>
      </c>
      <c r="AH358" s="252">
        <f t="shared" si="408"/>
        <v>0</v>
      </c>
      <c r="AI358" s="252">
        <f t="shared" si="409"/>
        <v>1</v>
      </c>
      <c r="AJ358" s="236">
        <f t="shared" si="410"/>
        <v>0</v>
      </c>
      <c r="AK358" s="249">
        <f t="shared" si="401"/>
        <v>0</v>
      </c>
      <c r="AL358" s="236">
        <f t="shared" si="382"/>
        <v>0</v>
      </c>
      <c r="AM358" s="249">
        <f t="shared" si="402"/>
        <v>0</v>
      </c>
      <c r="AN358" s="249">
        <f t="shared" si="411"/>
        <v>0</v>
      </c>
      <c r="AO358" s="249">
        <f t="shared" si="412"/>
        <v>0</v>
      </c>
      <c r="AP358" s="249">
        <f t="shared" si="413"/>
        <v>0</v>
      </c>
      <c r="AQ358" s="251">
        <f t="shared" si="414"/>
        <v>0</v>
      </c>
      <c r="AR358" s="243">
        <f t="shared" si="403"/>
        <v>0</v>
      </c>
      <c r="AS358" s="243">
        <f t="shared" si="394"/>
        <v>0</v>
      </c>
      <c r="AT358" s="249">
        <f t="shared" si="367"/>
        <v>0</v>
      </c>
      <c r="AU358" s="249">
        <f t="shared" si="404"/>
        <v>0</v>
      </c>
      <c r="AV358" s="44">
        <f t="shared" si="383"/>
        <v>1</v>
      </c>
      <c r="AW358" s="44">
        <f t="shared" si="384"/>
        <v>0</v>
      </c>
      <c r="AX358" s="249" t="e">
        <f t="shared" si="405"/>
        <v>#VALUE!</v>
      </c>
      <c r="AY358" s="249" t="e">
        <f t="shared" si="385"/>
        <v>#VALUE!</v>
      </c>
      <c r="AZ358" s="243" t="e">
        <f t="shared" si="386"/>
        <v>#VALUE!</v>
      </c>
      <c r="BA358" s="253">
        <f t="shared" si="387"/>
        <v>0</v>
      </c>
      <c r="BB358" s="253">
        <f t="shared" si="388"/>
        <v>0</v>
      </c>
      <c r="BC358" s="226">
        <f t="shared" si="389"/>
        <v>0</v>
      </c>
      <c r="BD358" s="249" t="b">
        <f t="shared" si="390"/>
        <v>0</v>
      </c>
      <c r="BE358" s="249">
        <f t="shared" si="395"/>
        <v>0</v>
      </c>
      <c r="BF358" s="236">
        <f t="shared" si="396"/>
        <v>0</v>
      </c>
      <c r="BG358" s="80"/>
      <c r="BH358" s="80"/>
      <c r="BI358" s="80"/>
      <c r="BN358" s="82"/>
      <c r="BO358" s="82"/>
      <c r="BP358" s="82"/>
      <c r="BQ358" s="82"/>
      <c r="BR358" s="82"/>
      <c r="BS358" s="82"/>
      <c r="BU358" s="131"/>
      <c r="BV358" s="131"/>
    </row>
    <row r="359" spans="1:74" ht="12.75" customHeight="1">
      <c r="A359" s="56"/>
      <c r="B359" s="93"/>
      <c r="C359" s="40" t="str">
        <f t="shared" si="397"/>
        <v/>
      </c>
      <c r="D359" s="55" t="str">
        <f t="shared" si="393"/>
        <v/>
      </c>
      <c r="E359" s="102" t="str">
        <f t="shared" si="391"/>
        <v/>
      </c>
      <c r="F359" s="103" t="str">
        <f t="shared" si="406"/>
        <v/>
      </c>
      <c r="G359" s="102" t="str">
        <f t="shared" si="392"/>
        <v/>
      </c>
      <c r="H359" s="189" t="str">
        <f t="shared" si="407"/>
        <v/>
      </c>
      <c r="I359" s="190"/>
      <c r="J359" s="104"/>
      <c r="K359" s="104"/>
      <c r="L359" s="105" t="str">
        <f t="shared" si="398"/>
        <v/>
      </c>
      <c r="M359" s="104"/>
      <c r="N359" s="104"/>
      <c r="O359" s="107" t="str">
        <f t="shared" si="399"/>
        <v/>
      </c>
      <c r="P359" s="53"/>
      <c r="Q359" s="254"/>
      <c r="R359" s="238">
        <f t="shared" si="368"/>
        <v>0</v>
      </c>
      <c r="S359" s="44">
        <f t="shared" si="369"/>
        <v>0</v>
      </c>
      <c r="T359" s="44">
        <f t="shared" si="370"/>
        <v>1900</v>
      </c>
      <c r="U359" s="44">
        <f t="shared" si="371"/>
        <v>0</v>
      </c>
      <c r="V359" s="44">
        <f t="shared" si="372"/>
        <v>0</v>
      </c>
      <c r="W359" s="44">
        <f t="shared" si="400"/>
        <v>0</v>
      </c>
      <c r="X359" s="236">
        <f t="shared" si="373"/>
        <v>1</v>
      </c>
      <c r="Y359" s="236">
        <f t="shared" si="374"/>
        <v>0</v>
      </c>
      <c r="Z359" s="236">
        <f t="shared" si="375"/>
        <v>0</v>
      </c>
      <c r="AA359" s="236">
        <f t="shared" si="376"/>
        <v>0</v>
      </c>
      <c r="AB359" s="236">
        <f t="shared" si="377"/>
        <v>0</v>
      </c>
      <c r="AC359" s="251">
        <f>PMT(U359/R24*(AB359),1,-AQ358,AQ358)</f>
        <v>0</v>
      </c>
      <c r="AD359" s="251">
        <f t="shared" si="378"/>
        <v>0</v>
      </c>
      <c r="AE359" s="251">
        <f t="shared" si="379"/>
        <v>0</v>
      </c>
      <c r="AF359" s="251">
        <f t="shared" si="380"/>
        <v>0</v>
      </c>
      <c r="AG359" s="251">
        <f t="shared" si="381"/>
        <v>0</v>
      </c>
      <c r="AH359" s="252">
        <f t="shared" si="408"/>
        <v>0</v>
      </c>
      <c r="AI359" s="252">
        <f t="shared" si="409"/>
        <v>1</v>
      </c>
      <c r="AJ359" s="236">
        <f t="shared" si="410"/>
        <v>0</v>
      </c>
      <c r="AK359" s="249">
        <f t="shared" si="401"/>
        <v>0</v>
      </c>
      <c r="AL359" s="236">
        <f t="shared" si="382"/>
        <v>0</v>
      </c>
      <c r="AM359" s="249">
        <f t="shared" si="402"/>
        <v>0</v>
      </c>
      <c r="AN359" s="249">
        <f t="shared" si="411"/>
        <v>0</v>
      </c>
      <c r="AO359" s="249">
        <f t="shared" si="412"/>
        <v>0</v>
      </c>
      <c r="AP359" s="249">
        <f t="shared" si="413"/>
        <v>0</v>
      </c>
      <c r="AQ359" s="251">
        <f t="shared" si="414"/>
        <v>0</v>
      </c>
      <c r="AR359" s="243">
        <f t="shared" si="403"/>
        <v>0</v>
      </c>
      <c r="AS359" s="243">
        <f t="shared" si="394"/>
        <v>0</v>
      </c>
      <c r="AT359" s="249">
        <f t="shared" si="367"/>
        <v>0</v>
      </c>
      <c r="AU359" s="249">
        <f t="shared" si="404"/>
        <v>0</v>
      </c>
      <c r="AV359" s="44">
        <f t="shared" si="383"/>
        <v>1</v>
      </c>
      <c r="AW359" s="44">
        <f t="shared" si="384"/>
        <v>0</v>
      </c>
      <c r="AX359" s="249" t="e">
        <f t="shared" si="405"/>
        <v>#VALUE!</v>
      </c>
      <c r="AY359" s="249" t="e">
        <f t="shared" si="385"/>
        <v>#VALUE!</v>
      </c>
      <c r="AZ359" s="243" t="e">
        <f t="shared" si="386"/>
        <v>#VALUE!</v>
      </c>
      <c r="BA359" s="253">
        <f t="shared" si="387"/>
        <v>0</v>
      </c>
      <c r="BB359" s="253">
        <f t="shared" si="388"/>
        <v>0</v>
      </c>
      <c r="BC359" s="226">
        <f t="shared" si="389"/>
        <v>0</v>
      </c>
      <c r="BD359" s="249" t="b">
        <f t="shared" si="390"/>
        <v>0</v>
      </c>
      <c r="BE359" s="249">
        <f t="shared" si="395"/>
        <v>0</v>
      </c>
      <c r="BF359" s="236">
        <f t="shared" si="396"/>
        <v>0</v>
      </c>
      <c r="BG359" s="80"/>
      <c r="BH359" s="80"/>
      <c r="BI359" s="80"/>
      <c r="BN359" s="82"/>
      <c r="BO359" s="82"/>
      <c r="BP359" s="82"/>
      <c r="BQ359" s="82"/>
      <c r="BR359" s="82"/>
      <c r="BS359" s="82"/>
      <c r="BU359" s="131"/>
      <c r="BV359" s="131"/>
    </row>
    <row r="360" spans="1:74" ht="12.75" customHeight="1">
      <c r="A360" s="56"/>
      <c r="B360" s="93"/>
      <c r="C360" s="40" t="str">
        <f t="shared" si="397"/>
        <v/>
      </c>
      <c r="D360" s="55" t="str">
        <f t="shared" si="393"/>
        <v/>
      </c>
      <c r="E360" s="102" t="str">
        <f t="shared" si="391"/>
        <v/>
      </c>
      <c r="F360" s="103" t="str">
        <f t="shared" si="406"/>
        <v/>
      </c>
      <c r="G360" s="102" t="str">
        <f t="shared" si="392"/>
        <v/>
      </c>
      <c r="H360" s="189" t="str">
        <f t="shared" si="407"/>
        <v/>
      </c>
      <c r="I360" s="190"/>
      <c r="J360" s="104"/>
      <c r="K360" s="104"/>
      <c r="L360" s="105" t="str">
        <f t="shared" si="398"/>
        <v/>
      </c>
      <c r="M360" s="104"/>
      <c r="N360" s="104"/>
      <c r="O360" s="107" t="str">
        <f t="shared" si="399"/>
        <v/>
      </c>
      <c r="P360" s="53"/>
      <c r="Q360" s="254"/>
      <c r="R360" s="238">
        <f t="shared" si="368"/>
        <v>0</v>
      </c>
      <c r="S360" s="44">
        <f t="shared" si="369"/>
        <v>0</v>
      </c>
      <c r="T360" s="44">
        <f t="shared" si="370"/>
        <v>1900</v>
      </c>
      <c r="U360" s="44">
        <f t="shared" si="371"/>
        <v>0</v>
      </c>
      <c r="V360" s="44">
        <f t="shared" si="372"/>
        <v>0</v>
      </c>
      <c r="W360" s="44">
        <f t="shared" si="400"/>
        <v>0</v>
      </c>
      <c r="X360" s="236">
        <f t="shared" si="373"/>
        <v>1</v>
      </c>
      <c r="Y360" s="236">
        <f t="shared" si="374"/>
        <v>0</v>
      </c>
      <c r="Z360" s="236">
        <f t="shared" si="375"/>
        <v>0</v>
      </c>
      <c r="AA360" s="236">
        <f t="shared" si="376"/>
        <v>0</v>
      </c>
      <c r="AB360" s="236">
        <f t="shared" si="377"/>
        <v>0</v>
      </c>
      <c r="AC360" s="251">
        <f>PMT(U360/R24*(AB360),1,-AQ359,AQ359)</f>
        <v>0</v>
      </c>
      <c r="AD360" s="251">
        <f t="shared" si="378"/>
        <v>0</v>
      </c>
      <c r="AE360" s="251">
        <f t="shared" si="379"/>
        <v>0</v>
      </c>
      <c r="AF360" s="251">
        <f t="shared" si="380"/>
        <v>0</v>
      </c>
      <c r="AG360" s="251">
        <f t="shared" si="381"/>
        <v>0</v>
      </c>
      <c r="AH360" s="252">
        <f t="shared" si="408"/>
        <v>0</v>
      </c>
      <c r="AI360" s="252">
        <f t="shared" si="409"/>
        <v>1</v>
      </c>
      <c r="AJ360" s="236">
        <f t="shared" si="410"/>
        <v>0</v>
      </c>
      <c r="AK360" s="249">
        <f t="shared" si="401"/>
        <v>0</v>
      </c>
      <c r="AL360" s="236">
        <f t="shared" si="382"/>
        <v>0</v>
      </c>
      <c r="AM360" s="249">
        <f t="shared" si="402"/>
        <v>0</v>
      </c>
      <c r="AN360" s="249">
        <f t="shared" si="411"/>
        <v>0</v>
      </c>
      <c r="AO360" s="249">
        <f t="shared" si="412"/>
        <v>0</v>
      </c>
      <c r="AP360" s="249">
        <f t="shared" si="413"/>
        <v>0</v>
      </c>
      <c r="AQ360" s="251">
        <f t="shared" si="414"/>
        <v>0</v>
      </c>
      <c r="AR360" s="243">
        <f t="shared" si="403"/>
        <v>0</v>
      </c>
      <c r="AS360" s="243">
        <f t="shared" si="394"/>
        <v>0</v>
      </c>
      <c r="AT360" s="249">
        <f t="shared" si="367"/>
        <v>0</v>
      </c>
      <c r="AU360" s="249">
        <f t="shared" si="404"/>
        <v>0</v>
      </c>
      <c r="AV360" s="44">
        <f t="shared" si="383"/>
        <v>1</v>
      </c>
      <c r="AW360" s="44">
        <f t="shared" si="384"/>
        <v>0</v>
      </c>
      <c r="AX360" s="249" t="e">
        <f t="shared" si="405"/>
        <v>#VALUE!</v>
      </c>
      <c r="AY360" s="249" t="e">
        <f t="shared" si="385"/>
        <v>#VALUE!</v>
      </c>
      <c r="AZ360" s="243" t="e">
        <f t="shared" si="386"/>
        <v>#VALUE!</v>
      </c>
      <c r="BA360" s="253">
        <f t="shared" si="387"/>
        <v>0</v>
      </c>
      <c r="BB360" s="253">
        <f t="shared" si="388"/>
        <v>0</v>
      </c>
      <c r="BC360" s="226">
        <f t="shared" si="389"/>
        <v>0</v>
      </c>
      <c r="BD360" s="249" t="b">
        <f t="shared" si="390"/>
        <v>0</v>
      </c>
      <c r="BE360" s="249">
        <f t="shared" si="395"/>
        <v>0</v>
      </c>
      <c r="BF360" s="236">
        <f t="shared" si="396"/>
        <v>0</v>
      </c>
      <c r="BG360" s="80"/>
      <c r="BH360" s="80"/>
      <c r="BI360" s="80"/>
      <c r="BN360" s="82"/>
      <c r="BO360" s="82"/>
      <c r="BP360" s="82"/>
      <c r="BQ360" s="82"/>
      <c r="BR360" s="82"/>
      <c r="BS360" s="82"/>
      <c r="BU360" s="131"/>
      <c r="BV360" s="131"/>
    </row>
    <row r="361" spans="1:74" ht="12.75" customHeight="1">
      <c r="A361" s="56"/>
      <c r="B361" s="93"/>
      <c r="C361" s="40" t="str">
        <f t="shared" si="397"/>
        <v/>
      </c>
      <c r="D361" s="55" t="str">
        <f t="shared" si="393"/>
        <v/>
      </c>
      <c r="E361" s="102" t="str">
        <f t="shared" si="391"/>
        <v/>
      </c>
      <c r="F361" s="103" t="str">
        <f t="shared" si="406"/>
        <v/>
      </c>
      <c r="G361" s="102" t="str">
        <f t="shared" si="392"/>
        <v/>
      </c>
      <c r="H361" s="189" t="str">
        <f t="shared" si="407"/>
        <v/>
      </c>
      <c r="I361" s="190"/>
      <c r="J361" s="104"/>
      <c r="K361" s="104"/>
      <c r="L361" s="105" t="str">
        <f t="shared" si="398"/>
        <v/>
      </c>
      <c r="M361" s="104"/>
      <c r="N361" s="104"/>
      <c r="O361" s="107" t="str">
        <f t="shared" si="399"/>
        <v/>
      </c>
      <c r="P361" s="53"/>
      <c r="Q361" s="254"/>
      <c r="R361" s="238">
        <f t="shared" si="368"/>
        <v>0</v>
      </c>
      <c r="S361" s="44">
        <f t="shared" si="369"/>
        <v>0</v>
      </c>
      <c r="T361" s="44">
        <f t="shared" si="370"/>
        <v>1900</v>
      </c>
      <c r="U361" s="44">
        <f t="shared" si="371"/>
        <v>0</v>
      </c>
      <c r="V361" s="44">
        <f t="shared" si="372"/>
        <v>0</v>
      </c>
      <c r="W361" s="44">
        <f t="shared" si="400"/>
        <v>0</v>
      </c>
      <c r="X361" s="236">
        <f t="shared" si="373"/>
        <v>1</v>
      </c>
      <c r="Y361" s="236">
        <f t="shared" si="374"/>
        <v>0</v>
      </c>
      <c r="Z361" s="236">
        <f t="shared" si="375"/>
        <v>0</v>
      </c>
      <c r="AA361" s="236">
        <f t="shared" si="376"/>
        <v>0</v>
      </c>
      <c r="AB361" s="236">
        <f t="shared" si="377"/>
        <v>0</v>
      </c>
      <c r="AC361" s="251">
        <f>PMT(U361/R24*(AB361),1,-AQ360,AQ360)</f>
        <v>0</v>
      </c>
      <c r="AD361" s="251">
        <f t="shared" si="378"/>
        <v>0</v>
      </c>
      <c r="AE361" s="251">
        <f t="shared" si="379"/>
        <v>0</v>
      </c>
      <c r="AF361" s="251">
        <f t="shared" si="380"/>
        <v>0</v>
      </c>
      <c r="AG361" s="251">
        <f t="shared" si="381"/>
        <v>0</v>
      </c>
      <c r="AH361" s="252">
        <f t="shared" si="408"/>
        <v>0</v>
      </c>
      <c r="AI361" s="252">
        <f t="shared" si="409"/>
        <v>1</v>
      </c>
      <c r="AJ361" s="236">
        <f t="shared" si="410"/>
        <v>0</v>
      </c>
      <c r="AK361" s="249">
        <f t="shared" si="401"/>
        <v>0</v>
      </c>
      <c r="AL361" s="236">
        <f t="shared" si="382"/>
        <v>0</v>
      </c>
      <c r="AM361" s="249">
        <f t="shared" si="402"/>
        <v>0</v>
      </c>
      <c r="AN361" s="249">
        <f t="shared" si="411"/>
        <v>0</v>
      </c>
      <c r="AO361" s="249">
        <f t="shared" si="412"/>
        <v>0</v>
      </c>
      <c r="AP361" s="249">
        <f t="shared" si="413"/>
        <v>0</v>
      </c>
      <c r="AQ361" s="251">
        <f t="shared" si="414"/>
        <v>0</v>
      </c>
      <c r="AR361" s="243">
        <f t="shared" si="403"/>
        <v>0</v>
      </c>
      <c r="AS361" s="243">
        <f t="shared" si="394"/>
        <v>0</v>
      </c>
      <c r="AT361" s="249">
        <f t="shared" si="367"/>
        <v>0</v>
      </c>
      <c r="AU361" s="249">
        <f t="shared" si="404"/>
        <v>0</v>
      </c>
      <c r="AV361" s="44">
        <f t="shared" si="383"/>
        <v>1</v>
      </c>
      <c r="AW361" s="44">
        <f t="shared" si="384"/>
        <v>0</v>
      </c>
      <c r="AX361" s="249" t="e">
        <f t="shared" si="405"/>
        <v>#VALUE!</v>
      </c>
      <c r="AY361" s="249" t="e">
        <f t="shared" si="385"/>
        <v>#VALUE!</v>
      </c>
      <c r="AZ361" s="243" t="e">
        <f t="shared" si="386"/>
        <v>#VALUE!</v>
      </c>
      <c r="BA361" s="253">
        <f t="shared" si="387"/>
        <v>0</v>
      </c>
      <c r="BB361" s="253">
        <f t="shared" si="388"/>
        <v>0</v>
      </c>
      <c r="BC361" s="226">
        <f t="shared" si="389"/>
        <v>0</v>
      </c>
      <c r="BD361" s="249" t="b">
        <f t="shared" si="390"/>
        <v>0</v>
      </c>
      <c r="BE361" s="249">
        <f t="shared" si="395"/>
        <v>0</v>
      </c>
      <c r="BF361" s="236">
        <f t="shared" si="396"/>
        <v>0</v>
      </c>
      <c r="BG361" s="80"/>
      <c r="BH361" s="80"/>
      <c r="BI361" s="80"/>
      <c r="BN361" s="82"/>
      <c r="BO361" s="82"/>
      <c r="BP361" s="82"/>
      <c r="BQ361" s="82"/>
      <c r="BR361" s="82"/>
      <c r="BS361" s="82"/>
      <c r="BU361" s="131"/>
      <c r="BV361" s="131"/>
    </row>
    <row r="362" spans="1:74" ht="12.75" customHeight="1">
      <c r="A362" s="56"/>
      <c r="B362" s="93"/>
      <c r="C362" s="40" t="str">
        <f t="shared" si="397"/>
        <v/>
      </c>
      <c r="D362" s="55" t="str">
        <f t="shared" si="393"/>
        <v/>
      </c>
      <c r="E362" s="102" t="str">
        <f t="shared" si="391"/>
        <v/>
      </c>
      <c r="F362" s="103" t="str">
        <f t="shared" si="406"/>
        <v/>
      </c>
      <c r="G362" s="102" t="str">
        <f t="shared" si="392"/>
        <v/>
      </c>
      <c r="H362" s="189" t="str">
        <f t="shared" si="407"/>
        <v/>
      </c>
      <c r="I362" s="190"/>
      <c r="J362" s="104"/>
      <c r="K362" s="104"/>
      <c r="L362" s="105" t="str">
        <f t="shared" si="398"/>
        <v/>
      </c>
      <c r="M362" s="104"/>
      <c r="N362" s="104"/>
      <c r="O362" s="107" t="str">
        <f t="shared" si="399"/>
        <v/>
      </c>
      <c r="P362" s="53"/>
      <c r="Q362" s="254"/>
      <c r="R362" s="238">
        <f t="shared" si="368"/>
        <v>0</v>
      </c>
      <c r="S362" s="44">
        <f t="shared" si="369"/>
        <v>0</v>
      </c>
      <c r="T362" s="44">
        <f t="shared" si="370"/>
        <v>1900</v>
      </c>
      <c r="U362" s="44">
        <f t="shared" si="371"/>
        <v>0</v>
      </c>
      <c r="V362" s="44">
        <f t="shared" si="372"/>
        <v>0</v>
      </c>
      <c r="W362" s="44">
        <f t="shared" si="400"/>
        <v>0</v>
      </c>
      <c r="X362" s="236">
        <f t="shared" si="373"/>
        <v>1</v>
      </c>
      <c r="Y362" s="236">
        <f t="shared" si="374"/>
        <v>0</v>
      </c>
      <c r="Z362" s="236">
        <f t="shared" si="375"/>
        <v>0</v>
      </c>
      <c r="AA362" s="236">
        <f t="shared" si="376"/>
        <v>0</v>
      </c>
      <c r="AB362" s="236">
        <f t="shared" si="377"/>
        <v>0</v>
      </c>
      <c r="AC362" s="251">
        <f>PMT(U362/R24*(AB362),1,-AQ361,AQ361)</f>
        <v>0</v>
      </c>
      <c r="AD362" s="251">
        <f t="shared" si="378"/>
        <v>0</v>
      </c>
      <c r="AE362" s="251">
        <f t="shared" si="379"/>
        <v>0</v>
      </c>
      <c r="AF362" s="251">
        <f t="shared" si="380"/>
        <v>0</v>
      </c>
      <c r="AG362" s="251">
        <f t="shared" si="381"/>
        <v>0</v>
      </c>
      <c r="AH362" s="252">
        <f t="shared" si="408"/>
        <v>0</v>
      </c>
      <c r="AI362" s="252">
        <f t="shared" si="409"/>
        <v>1</v>
      </c>
      <c r="AJ362" s="236">
        <f t="shared" si="410"/>
        <v>0</v>
      </c>
      <c r="AK362" s="249">
        <f t="shared" si="401"/>
        <v>0</v>
      </c>
      <c r="AL362" s="236">
        <f t="shared" si="382"/>
        <v>0</v>
      </c>
      <c r="AM362" s="249">
        <f t="shared" si="402"/>
        <v>0</v>
      </c>
      <c r="AN362" s="249">
        <f t="shared" si="411"/>
        <v>0</v>
      </c>
      <c r="AO362" s="249">
        <f t="shared" si="412"/>
        <v>0</v>
      </c>
      <c r="AP362" s="249">
        <f t="shared" si="413"/>
        <v>0</v>
      </c>
      <c r="AQ362" s="251">
        <f t="shared" si="414"/>
        <v>0</v>
      </c>
      <c r="AR362" s="243">
        <f t="shared" si="403"/>
        <v>0</v>
      </c>
      <c r="AS362" s="243">
        <f t="shared" si="394"/>
        <v>0</v>
      </c>
      <c r="AT362" s="249">
        <f t="shared" si="367"/>
        <v>0</v>
      </c>
      <c r="AU362" s="249">
        <f t="shared" si="404"/>
        <v>0</v>
      </c>
      <c r="AV362" s="44">
        <f t="shared" si="383"/>
        <v>1</v>
      </c>
      <c r="AW362" s="44">
        <f t="shared" si="384"/>
        <v>0</v>
      </c>
      <c r="AX362" s="249" t="e">
        <f t="shared" si="405"/>
        <v>#VALUE!</v>
      </c>
      <c r="AY362" s="249" t="e">
        <f t="shared" si="385"/>
        <v>#VALUE!</v>
      </c>
      <c r="AZ362" s="243" t="e">
        <f t="shared" si="386"/>
        <v>#VALUE!</v>
      </c>
      <c r="BA362" s="253">
        <f t="shared" si="387"/>
        <v>0</v>
      </c>
      <c r="BB362" s="253">
        <f t="shared" si="388"/>
        <v>0</v>
      </c>
      <c r="BC362" s="226">
        <f t="shared" si="389"/>
        <v>0</v>
      </c>
      <c r="BD362" s="249" t="b">
        <f t="shared" si="390"/>
        <v>0</v>
      </c>
      <c r="BE362" s="249">
        <f t="shared" si="395"/>
        <v>0</v>
      </c>
      <c r="BF362" s="236">
        <f t="shared" si="396"/>
        <v>0</v>
      </c>
      <c r="BG362" s="80"/>
      <c r="BH362" s="80"/>
      <c r="BI362" s="80"/>
      <c r="BN362" s="82"/>
      <c r="BO362" s="82"/>
      <c r="BP362" s="82"/>
      <c r="BQ362" s="82"/>
      <c r="BR362" s="82"/>
      <c r="BS362" s="82"/>
      <c r="BU362" s="131"/>
      <c r="BV362" s="131"/>
    </row>
    <row r="363" spans="1:74" ht="12.75" customHeight="1">
      <c r="A363" s="56"/>
      <c r="B363" s="93"/>
      <c r="C363" s="40" t="str">
        <f t="shared" si="397"/>
        <v/>
      </c>
      <c r="D363" s="55" t="str">
        <f t="shared" si="393"/>
        <v/>
      </c>
      <c r="E363" s="102" t="str">
        <f t="shared" si="391"/>
        <v/>
      </c>
      <c r="F363" s="103" t="str">
        <f t="shared" si="406"/>
        <v/>
      </c>
      <c r="G363" s="102" t="str">
        <f t="shared" si="392"/>
        <v/>
      </c>
      <c r="H363" s="189" t="str">
        <f t="shared" si="407"/>
        <v/>
      </c>
      <c r="I363" s="190"/>
      <c r="J363" s="104"/>
      <c r="K363" s="104"/>
      <c r="L363" s="105" t="str">
        <f t="shared" si="398"/>
        <v/>
      </c>
      <c r="M363" s="104"/>
      <c r="N363" s="104"/>
      <c r="O363" s="107" t="str">
        <f t="shared" si="399"/>
        <v/>
      </c>
      <c r="P363" s="53"/>
      <c r="Q363" s="254"/>
      <c r="R363" s="238">
        <f t="shared" si="368"/>
        <v>0</v>
      </c>
      <c r="S363" s="44">
        <f t="shared" si="369"/>
        <v>0</v>
      </c>
      <c r="T363" s="44">
        <f t="shared" si="370"/>
        <v>1900</v>
      </c>
      <c r="U363" s="44">
        <f t="shared" si="371"/>
        <v>0</v>
      </c>
      <c r="V363" s="44">
        <f t="shared" si="372"/>
        <v>0</v>
      </c>
      <c r="W363" s="44">
        <f t="shared" si="400"/>
        <v>0</v>
      </c>
      <c r="X363" s="236">
        <f t="shared" si="373"/>
        <v>1</v>
      </c>
      <c r="Y363" s="236">
        <f t="shared" si="374"/>
        <v>0</v>
      </c>
      <c r="Z363" s="236">
        <f t="shared" si="375"/>
        <v>0</v>
      </c>
      <c r="AA363" s="236">
        <f t="shared" si="376"/>
        <v>0</v>
      </c>
      <c r="AB363" s="236">
        <f t="shared" si="377"/>
        <v>0</v>
      </c>
      <c r="AC363" s="251">
        <f>PMT(U363/R24*(AB363),1,-AQ362,AQ362)</f>
        <v>0</v>
      </c>
      <c r="AD363" s="251">
        <f t="shared" si="378"/>
        <v>0</v>
      </c>
      <c r="AE363" s="251">
        <f t="shared" si="379"/>
        <v>0</v>
      </c>
      <c r="AF363" s="251">
        <f t="shared" si="380"/>
        <v>0</v>
      </c>
      <c r="AG363" s="251">
        <f t="shared" si="381"/>
        <v>0</v>
      </c>
      <c r="AH363" s="252">
        <f t="shared" si="408"/>
        <v>0</v>
      </c>
      <c r="AI363" s="252">
        <f t="shared" si="409"/>
        <v>1</v>
      </c>
      <c r="AJ363" s="236">
        <f t="shared" si="410"/>
        <v>0</v>
      </c>
      <c r="AK363" s="249">
        <f t="shared" si="401"/>
        <v>0</v>
      </c>
      <c r="AL363" s="236">
        <f t="shared" si="382"/>
        <v>0</v>
      </c>
      <c r="AM363" s="249">
        <f t="shared" si="402"/>
        <v>0</v>
      </c>
      <c r="AN363" s="249">
        <f t="shared" si="411"/>
        <v>0</v>
      </c>
      <c r="AO363" s="249">
        <f t="shared" si="412"/>
        <v>0</v>
      </c>
      <c r="AP363" s="249">
        <f t="shared" si="413"/>
        <v>0</v>
      </c>
      <c r="AQ363" s="251">
        <f t="shared" si="414"/>
        <v>0</v>
      </c>
      <c r="AR363" s="243">
        <f t="shared" si="403"/>
        <v>0</v>
      </c>
      <c r="AS363" s="243">
        <f t="shared" si="394"/>
        <v>0</v>
      </c>
      <c r="AT363" s="249">
        <f t="shared" si="367"/>
        <v>0</v>
      </c>
      <c r="AU363" s="249">
        <f t="shared" si="404"/>
        <v>0</v>
      </c>
      <c r="AV363" s="44">
        <f t="shared" si="383"/>
        <v>1</v>
      </c>
      <c r="AW363" s="44">
        <f t="shared" si="384"/>
        <v>0</v>
      </c>
      <c r="AX363" s="249" t="e">
        <f t="shared" si="405"/>
        <v>#VALUE!</v>
      </c>
      <c r="AY363" s="249" t="e">
        <f t="shared" si="385"/>
        <v>#VALUE!</v>
      </c>
      <c r="AZ363" s="243" t="e">
        <f t="shared" si="386"/>
        <v>#VALUE!</v>
      </c>
      <c r="BA363" s="253">
        <f t="shared" si="387"/>
        <v>0</v>
      </c>
      <c r="BB363" s="253">
        <f t="shared" si="388"/>
        <v>0</v>
      </c>
      <c r="BC363" s="226">
        <f t="shared" si="389"/>
        <v>0</v>
      </c>
      <c r="BD363" s="249" t="b">
        <f t="shared" si="390"/>
        <v>0</v>
      </c>
      <c r="BE363" s="249">
        <f t="shared" si="395"/>
        <v>0</v>
      </c>
      <c r="BF363" s="236">
        <f t="shared" si="396"/>
        <v>0</v>
      </c>
      <c r="BG363" s="80"/>
      <c r="BH363" s="80"/>
      <c r="BI363" s="80"/>
      <c r="BN363" s="82"/>
      <c r="BO363" s="82"/>
      <c r="BP363" s="82"/>
      <c r="BQ363" s="82"/>
      <c r="BR363" s="82"/>
      <c r="BS363" s="82"/>
      <c r="BU363" s="131"/>
      <c r="BV363" s="131"/>
    </row>
    <row r="364" spans="1:74" ht="12.75" customHeight="1">
      <c r="A364" s="56"/>
      <c r="B364" s="93"/>
      <c r="C364" s="40" t="str">
        <f t="shared" si="397"/>
        <v/>
      </c>
      <c r="D364" s="55" t="str">
        <f t="shared" si="393"/>
        <v/>
      </c>
      <c r="E364" s="102" t="str">
        <f t="shared" si="391"/>
        <v/>
      </c>
      <c r="F364" s="103" t="str">
        <f t="shared" si="406"/>
        <v/>
      </c>
      <c r="G364" s="102" t="str">
        <f t="shared" si="392"/>
        <v/>
      </c>
      <c r="H364" s="189" t="str">
        <f t="shared" si="407"/>
        <v/>
      </c>
      <c r="I364" s="190"/>
      <c r="J364" s="104"/>
      <c r="K364" s="104"/>
      <c r="L364" s="105" t="str">
        <f t="shared" si="398"/>
        <v/>
      </c>
      <c r="M364" s="104"/>
      <c r="N364" s="104"/>
      <c r="O364" s="107" t="str">
        <f t="shared" si="399"/>
        <v/>
      </c>
      <c r="P364" s="53"/>
      <c r="Q364" s="254"/>
      <c r="R364" s="238">
        <f t="shared" si="368"/>
        <v>0</v>
      </c>
      <c r="S364" s="44">
        <f t="shared" si="369"/>
        <v>0</v>
      </c>
      <c r="T364" s="44">
        <f t="shared" si="370"/>
        <v>1900</v>
      </c>
      <c r="U364" s="44">
        <f t="shared" si="371"/>
        <v>0</v>
      </c>
      <c r="V364" s="44">
        <f t="shared" si="372"/>
        <v>0</v>
      </c>
      <c r="W364" s="44">
        <f t="shared" si="400"/>
        <v>0</v>
      </c>
      <c r="X364" s="236">
        <f t="shared" si="373"/>
        <v>1</v>
      </c>
      <c r="Y364" s="236">
        <f t="shared" si="374"/>
        <v>0</v>
      </c>
      <c r="Z364" s="236">
        <f t="shared" si="375"/>
        <v>0</v>
      </c>
      <c r="AA364" s="236">
        <f t="shared" si="376"/>
        <v>0</v>
      </c>
      <c r="AB364" s="236">
        <f t="shared" si="377"/>
        <v>0</v>
      </c>
      <c r="AC364" s="251">
        <f>PMT(U364/R24*(AB364),1,-AQ363,AQ363)</f>
        <v>0</v>
      </c>
      <c r="AD364" s="251">
        <f t="shared" si="378"/>
        <v>0</v>
      </c>
      <c r="AE364" s="251">
        <f t="shared" si="379"/>
        <v>0</v>
      </c>
      <c r="AF364" s="251">
        <f t="shared" si="380"/>
        <v>0</v>
      </c>
      <c r="AG364" s="251">
        <f t="shared" si="381"/>
        <v>0</v>
      </c>
      <c r="AH364" s="252">
        <f t="shared" si="408"/>
        <v>0</v>
      </c>
      <c r="AI364" s="252">
        <f t="shared" si="409"/>
        <v>1</v>
      </c>
      <c r="AJ364" s="236">
        <f t="shared" si="410"/>
        <v>0</v>
      </c>
      <c r="AK364" s="249">
        <f t="shared" si="401"/>
        <v>0</v>
      </c>
      <c r="AL364" s="236">
        <f t="shared" si="382"/>
        <v>0</v>
      </c>
      <c r="AM364" s="249">
        <f t="shared" si="402"/>
        <v>0</v>
      </c>
      <c r="AN364" s="249">
        <f t="shared" si="411"/>
        <v>0</v>
      </c>
      <c r="AO364" s="249">
        <f t="shared" si="412"/>
        <v>0</v>
      </c>
      <c r="AP364" s="249">
        <f t="shared" si="413"/>
        <v>0</v>
      </c>
      <c r="AQ364" s="251">
        <f t="shared" si="414"/>
        <v>0</v>
      </c>
      <c r="AR364" s="243">
        <f t="shared" si="403"/>
        <v>0</v>
      </c>
      <c r="AS364" s="243">
        <f t="shared" si="394"/>
        <v>0</v>
      </c>
      <c r="AT364" s="249">
        <f t="shared" si="367"/>
        <v>0</v>
      </c>
      <c r="AU364" s="249">
        <f t="shared" si="404"/>
        <v>0</v>
      </c>
      <c r="AV364" s="44">
        <f t="shared" si="383"/>
        <v>1</v>
      </c>
      <c r="AW364" s="44">
        <f t="shared" si="384"/>
        <v>0</v>
      </c>
      <c r="AX364" s="249" t="e">
        <f t="shared" si="405"/>
        <v>#VALUE!</v>
      </c>
      <c r="AY364" s="249" t="e">
        <f t="shared" si="385"/>
        <v>#VALUE!</v>
      </c>
      <c r="AZ364" s="243" t="e">
        <f t="shared" si="386"/>
        <v>#VALUE!</v>
      </c>
      <c r="BA364" s="253">
        <f t="shared" si="387"/>
        <v>0</v>
      </c>
      <c r="BB364" s="253">
        <f t="shared" si="388"/>
        <v>0</v>
      </c>
      <c r="BC364" s="226">
        <f t="shared" si="389"/>
        <v>0</v>
      </c>
      <c r="BD364" s="249" t="b">
        <f t="shared" si="390"/>
        <v>0</v>
      </c>
      <c r="BE364" s="249">
        <f t="shared" si="395"/>
        <v>0</v>
      </c>
      <c r="BF364" s="236">
        <f t="shared" si="396"/>
        <v>0</v>
      </c>
      <c r="BG364" s="80"/>
      <c r="BH364" s="80"/>
      <c r="BI364" s="80"/>
      <c r="BN364" s="82"/>
      <c r="BO364" s="82"/>
      <c r="BP364" s="82"/>
      <c r="BQ364" s="82"/>
      <c r="BR364" s="82"/>
      <c r="BS364" s="82"/>
      <c r="BU364" s="131"/>
      <c r="BV364" s="131"/>
    </row>
    <row r="365" spans="1:74" ht="12.75" customHeight="1">
      <c r="A365" s="56"/>
      <c r="B365" s="93"/>
      <c r="C365" s="40" t="str">
        <f t="shared" si="397"/>
        <v/>
      </c>
      <c r="D365" s="55" t="str">
        <f t="shared" si="393"/>
        <v/>
      </c>
      <c r="E365" s="102" t="str">
        <f t="shared" si="391"/>
        <v/>
      </c>
      <c r="F365" s="103" t="str">
        <f t="shared" si="406"/>
        <v/>
      </c>
      <c r="G365" s="102" t="str">
        <f t="shared" si="392"/>
        <v/>
      </c>
      <c r="H365" s="189" t="str">
        <f t="shared" si="407"/>
        <v/>
      </c>
      <c r="I365" s="190"/>
      <c r="J365" s="104"/>
      <c r="K365" s="104"/>
      <c r="L365" s="105" t="str">
        <f t="shared" si="398"/>
        <v/>
      </c>
      <c r="M365" s="104"/>
      <c r="N365" s="104"/>
      <c r="O365" s="107" t="str">
        <f t="shared" si="399"/>
        <v/>
      </c>
      <c r="P365" s="53"/>
      <c r="Q365" s="254"/>
      <c r="R365" s="238">
        <f t="shared" si="368"/>
        <v>0</v>
      </c>
      <c r="S365" s="44">
        <f t="shared" si="369"/>
        <v>0</v>
      </c>
      <c r="T365" s="44">
        <f t="shared" si="370"/>
        <v>1900</v>
      </c>
      <c r="U365" s="44">
        <f t="shared" si="371"/>
        <v>0</v>
      </c>
      <c r="V365" s="44">
        <f t="shared" si="372"/>
        <v>0</v>
      </c>
      <c r="W365" s="44">
        <f t="shared" si="400"/>
        <v>0</v>
      </c>
      <c r="X365" s="236">
        <f t="shared" si="373"/>
        <v>1</v>
      </c>
      <c r="Y365" s="236">
        <f t="shared" si="374"/>
        <v>0</v>
      </c>
      <c r="Z365" s="236">
        <f t="shared" si="375"/>
        <v>0</v>
      </c>
      <c r="AA365" s="236">
        <f t="shared" si="376"/>
        <v>0</v>
      </c>
      <c r="AB365" s="236">
        <f t="shared" si="377"/>
        <v>0</v>
      </c>
      <c r="AC365" s="251">
        <f>PMT(U365/R24*(AB365),1,-AQ364,AQ364)</f>
        <v>0</v>
      </c>
      <c r="AD365" s="251">
        <f t="shared" si="378"/>
        <v>0</v>
      </c>
      <c r="AE365" s="251">
        <f t="shared" si="379"/>
        <v>0</v>
      </c>
      <c r="AF365" s="251">
        <f t="shared" si="380"/>
        <v>0</v>
      </c>
      <c r="AG365" s="251">
        <f t="shared" si="381"/>
        <v>0</v>
      </c>
      <c r="AH365" s="252">
        <f t="shared" si="408"/>
        <v>0</v>
      </c>
      <c r="AI365" s="252">
        <f t="shared" si="409"/>
        <v>1</v>
      </c>
      <c r="AJ365" s="236">
        <f t="shared" si="410"/>
        <v>0</v>
      </c>
      <c r="AK365" s="249">
        <f t="shared" si="401"/>
        <v>0</v>
      </c>
      <c r="AL365" s="236">
        <f t="shared" si="382"/>
        <v>0</v>
      </c>
      <c r="AM365" s="249">
        <f t="shared" si="402"/>
        <v>0</v>
      </c>
      <c r="AN365" s="249">
        <f t="shared" si="411"/>
        <v>0</v>
      </c>
      <c r="AO365" s="249">
        <f t="shared" si="412"/>
        <v>0</v>
      </c>
      <c r="AP365" s="249">
        <f t="shared" si="413"/>
        <v>0</v>
      </c>
      <c r="AQ365" s="251">
        <f t="shared" si="414"/>
        <v>0</v>
      </c>
      <c r="AR365" s="243">
        <f t="shared" si="403"/>
        <v>0</v>
      </c>
      <c r="AS365" s="243">
        <f t="shared" si="394"/>
        <v>0</v>
      </c>
      <c r="AT365" s="249">
        <f t="shared" si="367"/>
        <v>0</v>
      </c>
      <c r="AU365" s="249">
        <f t="shared" si="404"/>
        <v>0</v>
      </c>
      <c r="AV365" s="44">
        <f t="shared" si="383"/>
        <v>1</v>
      </c>
      <c r="AW365" s="44">
        <f t="shared" si="384"/>
        <v>0</v>
      </c>
      <c r="AX365" s="249" t="e">
        <f t="shared" si="405"/>
        <v>#VALUE!</v>
      </c>
      <c r="AY365" s="249" t="e">
        <f t="shared" si="385"/>
        <v>#VALUE!</v>
      </c>
      <c r="AZ365" s="243" t="e">
        <f t="shared" si="386"/>
        <v>#VALUE!</v>
      </c>
      <c r="BA365" s="253">
        <f t="shared" si="387"/>
        <v>0</v>
      </c>
      <c r="BB365" s="253">
        <f t="shared" si="388"/>
        <v>0</v>
      </c>
      <c r="BC365" s="226">
        <f t="shared" si="389"/>
        <v>0</v>
      </c>
      <c r="BD365" s="249" t="b">
        <f t="shared" si="390"/>
        <v>0</v>
      </c>
      <c r="BE365" s="249">
        <f t="shared" si="395"/>
        <v>0</v>
      </c>
      <c r="BF365" s="236">
        <f t="shared" si="396"/>
        <v>0</v>
      </c>
      <c r="BG365" s="80"/>
      <c r="BH365" s="80"/>
      <c r="BI365" s="80"/>
      <c r="BN365" s="82"/>
      <c r="BO365" s="82"/>
      <c r="BP365" s="82"/>
      <c r="BQ365" s="82"/>
      <c r="BR365" s="82"/>
      <c r="BS365" s="82"/>
      <c r="BU365" s="131"/>
      <c r="BV365" s="131"/>
    </row>
    <row r="366" spans="1:74" ht="12.75" customHeight="1">
      <c r="A366" s="56"/>
      <c r="B366" s="93"/>
      <c r="C366" s="40" t="str">
        <f t="shared" si="397"/>
        <v/>
      </c>
      <c r="D366" s="55" t="str">
        <f t="shared" si="393"/>
        <v/>
      </c>
      <c r="E366" s="102" t="str">
        <f t="shared" si="391"/>
        <v/>
      </c>
      <c r="F366" s="103" t="str">
        <f t="shared" si="406"/>
        <v/>
      </c>
      <c r="G366" s="102" t="str">
        <f t="shared" si="392"/>
        <v/>
      </c>
      <c r="H366" s="189" t="str">
        <f t="shared" si="407"/>
        <v/>
      </c>
      <c r="I366" s="190"/>
      <c r="J366" s="104"/>
      <c r="K366" s="104"/>
      <c r="L366" s="105" t="str">
        <f t="shared" si="398"/>
        <v/>
      </c>
      <c r="M366" s="104"/>
      <c r="N366" s="104"/>
      <c r="O366" s="107" t="str">
        <f t="shared" si="399"/>
        <v/>
      </c>
      <c r="P366" s="53"/>
      <c r="Q366" s="254"/>
      <c r="R366" s="238">
        <f t="shared" si="368"/>
        <v>0</v>
      </c>
      <c r="S366" s="44">
        <f t="shared" si="369"/>
        <v>0</v>
      </c>
      <c r="T366" s="44">
        <f t="shared" si="370"/>
        <v>1900</v>
      </c>
      <c r="U366" s="44">
        <f t="shared" si="371"/>
        <v>0</v>
      </c>
      <c r="V366" s="44">
        <f t="shared" si="372"/>
        <v>0</v>
      </c>
      <c r="W366" s="44">
        <f t="shared" si="400"/>
        <v>0</v>
      </c>
      <c r="X366" s="236">
        <f t="shared" si="373"/>
        <v>1</v>
      </c>
      <c r="Y366" s="236">
        <f t="shared" si="374"/>
        <v>0</v>
      </c>
      <c r="Z366" s="236">
        <f t="shared" si="375"/>
        <v>0</v>
      </c>
      <c r="AA366" s="236">
        <f t="shared" si="376"/>
        <v>0</v>
      </c>
      <c r="AB366" s="236">
        <f t="shared" si="377"/>
        <v>0</v>
      </c>
      <c r="AC366" s="251">
        <f>PMT(U366/R24*(AB366),1,-AQ365,AQ365)</f>
        <v>0</v>
      </c>
      <c r="AD366" s="251">
        <f t="shared" si="378"/>
        <v>0</v>
      </c>
      <c r="AE366" s="251">
        <f t="shared" si="379"/>
        <v>0</v>
      </c>
      <c r="AF366" s="251">
        <f t="shared" si="380"/>
        <v>0</v>
      </c>
      <c r="AG366" s="251">
        <f t="shared" si="381"/>
        <v>0</v>
      </c>
      <c r="AH366" s="252">
        <f t="shared" si="408"/>
        <v>0</v>
      </c>
      <c r="AI366" s="252">
        <f t="shared" si="409"/>
        <v>1</v>
      </c>
      <c r="AJ366" s="236">
        <f t="shared" si="410"/>
        <v>0</v>
      </c>
      <c r="AK366" s="249">
        <f t="shared" si="401"/>
        <v>0</v>
      </c>
      <c r="AL366" s="236">
        <f t="shared" si="382"/>
        <v>0</v>
      </c>
      <c r="AM366" s="249">
        <f t="shared" si="402"/>
        <v>0</v>
      </c>
      <c r="AN366" s="249">
        <f t="shared" si="411"/>
        <v>0</v>
      </c>
      <c r="AO366" s="249">
        <f t="shared" si="412"/>
        <v>0</v>
      </c>
      <c r="AP366" s="249">
        <f t="shared" si="413"/>
        <v>0</v>
      </c>
      <c r="AQ366" s="251">
        <f t="shared" si="414"/>
        <v>0</v>
      </c>
      <c r="AR366" s="243">
        <f t="shared" si="403"/>
        <v>0</v>
      </c>
      <c r="AS366" s="243">
        <f t="shared" si="394"/>
        <v>0</v>
      </c>
      <c r="AT366" s="249">
        <f t="shared" si="367"/>
        <v>0</v>
      </c>
      <c r="AU366" s="249">
        <f t="shared" si="404"/>
        <v>0</v>
      </c>
      <c r="AV366" s="44">
        <f t="shared" si="383"/>
        <v>1</v>
      </c>
      <c r="AW366" s="44">
        <f t="shared" si="384"/>
        <v>0</v>
      </c>
      <c r="AX366" s="249" t="e">
        <f t="shared" si="405"/>
        <v>#VALUE!</v>
      </c>
      <c r="AY366" s="249" t="e">
        <f t="shared" si="385"/>
        <v>#VALUE!</v>
      </c>
      <c r="AZ366" s="243" t="e">
        <f t="shared" si="386"/>
        <v>#VALUE!</v>
      </c>
      <c r="BA366" s="253">
        <f t="shared" si="387"/>
        <v>0</v>
      </c>
      <c r="BB366" s="253">
        <f t="shared" si="388"/>
        <v>0</v>
      </c>
      <c r="BC366" s="226">
        <f t="shared" si="389"/>
        <v>0</v>
      </c>
      <c r="BD366" s="249" t="b">
        <f t="shared" si="390"/>
        <v>0</v>
      </c>
      <c r="BE366" s="249">
        <f t="shared" si="395"/>
        <v>0</v>
      </c>
      <c r="BF366" s="236">
        <f t="shared" si="396"/>
        <v>0</v>
      </c>
      <c r="BG366" s="80"/>
      <c r="BH366" s="80"/>
      <c r="BI366" s="80"/>
      <c r="BN366" s="82"/>
      <c r="BO366" s="82"/>
      <c r="BP366" s="82"/>
      <c r="BQ366" s="82"/>
      <c r="BR366" s="82"/>
      <c r="BS366" s="82"/>
      <c r="BU366" s="131"/>
      <c r="BV366" s="131"/>
    </row>
    <row r="367" spans="1:74" ht="12.75" customHeight="1">
      <c r="A367" s="56"/>
      <c r="B367" s="93"/>
      <c r="C367" s="40" t="str">
        <f t="shared" si="397"/>
        <v/>
      </c>
      <c r="D367" s="55" t="str">
        <f t="shared" si="393"/>
        <v/>
      </c>
      <c r="E367" s="102" t="str">
        <f t="shared" si="391"/>
        <v/>
      </c>
      <c r="F367" s="103" t="str">
        <f t="shared" si="406"/>
        <v/>
      </c>
      <c r="G367" s="102" t="str">
        <f t="shared" si="392"/>
        <v/>
      </c>
      <c r="H367" s="189" t="str">
        <f t="shared" si="407"/>
        <v/>
      </c>
      <c r="I367" s="190"/>
      <c r="J367" s="104"/>
      <c r="K367" s="104"/>
      <c r="L367" s="105" t="str">
        <f t="shared" si="398"/>
        <v/>
      </c>
      <c r="M367" s="104"/>
      <c r="N367" s="104"/>
      <c r="O367" s="107" t="str">
        <f t="shared" si="399"/>
        <v/>
      </c>
      <c r="P367" s="53"/>
      <c r="Q367" s="254"/>
      <c r="R367" s="238">
        <f t="shared" si="368"/>
        <v>0</v>
      </c>
      <c r="S367" s="44">
        <f t="shared" si="369"/>
        <v>0</v>
      </c>
      <c r="T367" s="44">
        <f t="shared" si="370"/>
        <v>1900</v>
      </c>
      <c r="U367" s="44">
        <f t="shared" si="371"/>
        <v>0</v>
      </c>
      <c r="V367" s="44">
        <f t="shared" si="372"/>
        <v>0</v>
      </c>
      <c r="W367" s="44">
        <f t="shared" si="400"/>
        <v>0</v>
      </c>
      <c r="X367" s="236">
        <f t="shared" si="373"/>
        <v>1</v>
      </c>
      <c r="Y367" s="236">
        <f t="shared" si="374"/>
        <v>0</v>
      </c>
      <c r="Z367" s="236">
        <f t="shared" si="375"/>
        <v>0</v>
      </c>
      <c r="AA367" s="236">
        <f t="shared" si="376"/>
        <v>0</v>
      </c>
      <c r="AB367" s="236">
        <f t="shared" si="377"/>
        <v>0</v>
      </c>
      <c r="AC367" s="251">
        <f>PMT(U367/R24*(AB367),1,-AQ366,AQ366)</f>
        <v>0</v>
      </c>
      <c r="AD367" s="251">
        <f t="shared" si="378"/>
        <v>0</v>
      </c>
      <c r="AE367" s="251">
        <f t="shared" si="379"/>
        <v>0</v>
      </c>
      <c r="AF367" s="251">
        <f t="shared" si="380"/>
        <v>0</v>
      </c>
      <c r="AG367" s="251">
        <f t="shared" si="381"/>
        <v>0</v>
      </c>
      <c r="AH367" s="252">
        <f t="shared" si="408"/>
        <v>0</v>
      </c>
      <c r="AI367" s="252">
        <f t="shared" si="409"/>
        <v>1</v>
      </c>
      <c r="AJ367" s="236">
        <f t="shared" si="410"/>
        <v>0</v>
      </c>
      <c r="AK367" s="249">
        <f t="shared" si="401"/>
        <v>0</v>
      </c>
      <c r="AL367" s="236">
        <f t="shared" si="382"/>
        <v>0</v>
      </c>
      <c r="AM367" s="249">
        <f t="shared" si="402"/>
        <v>0</v>
      </c>
      <c r="AN367" s="249">
        <f t="shared" si="411"/>
        <v>0</v>
      </c>
      <c r="AO367" s="249">
        <f t="shared" si="412"/>
        <v>0</v>
      </c>
      <c r="AP367" s="249">
        <f t="shared" si="413"/>
        <v>0</v>
      </c>
      <c r="AQ367" s="251">
        <f t="shared" si="414"/>
        <v>0</v>
      </c>
      <c r="AR367" s="243">
        <f t="shared" si="403"/>
        <v>0</v>
      </c>
      <c r="AS367" s="243">
        <f t="shared" si="394"/>
        <v>0</v>
      </c>
      <c r="AT367" s="249">
        <f t="shared" si="367"/>
        <v>0</v>
      </c>
      <c r="AU367" s="249">
        <f t="shared" si="404"/>
        <v>0</v>
      </c>
      <c r="AV367" s="44">
        <f t="shared" si="383"/>
        <v>1</v>
      </c>
      <c r="AW367" s="44">
        <f t="shared" si="384"/>
        <v>0</v>
      </c>
      <c r="AX367" s="249" t="e">
        <f t="shared" si="405"/>
        <v>#VALUE!</v>
      </c>
      <c r="AY367" s="249" t="e">
        <f t="shared" si="385"/>
        <v>#VALUE!</v>
      </c>
      <c r="AZ367" s="243" t="e">
        <f t="shared" si="386"/>
        <v>#VALUE!</v>
      </c>
      <c r="BA367" s="253">
        <f t="shared" si="387"/>
        <v>0</v>
      </c>
      <c r="BB367" s="253">
        <f t="shared" si="388"/>
        <v>0</v>
      </c>
      <c r="BC367" s="226">
        <f t="shared" si="389"/>
        <v>0</v>
      </c>
      <c r="BD367" s="249" t="b">
        <f t="shared" si="390"/>
        <v>0</v>
      </c>
      <c r="BE367" s="249">
        <f t="shared" si="395"/>
        <v>0</v>
      </c>
      <c r="BF367" s="236">
        <f t="shared" si="396"/>
        <v>0</v>
      </c>
      <c r="BG367" s="80"/>
      <c r="BH367" s="80"/>
      <c r="BI367" s="80"/>
      <c r="BN367" s="82"/>
      <c r="BO367" s="82"/>
      <c r="BP367" s="82"/>
      <c r="BQ367" s="82"/>
      <c r="BR367" s="82"/>
      <c r="BS367" s="82"/>
      <c r="BU367" s="131"/>
      <c r="BV367" s="131"/>
    </row>
    <row r="368" spans="1:74" ht="12.75" customHeight="1">
      <c r="A368" s="56"/>
      <c r="B368" s="93"/>
      <c r="C368" s="40" t="str">
        <f t="shared" si="397"/>
        <v/>
      </c>
      <c r="D368" s="55" t="str">
        <f t="shared" si="393"/>
        <v/>
      </c>
      <c r="E368" s="102" t="str">
        <f t="shared" si="391"/>
        <v/>
      </c>
      <c r="F368" s="103" t="str">
        <f t="shared" si="406"/>
        <v/>
      </c>
      <c r="G368" s="102" t="str">
        <f t="shared" si="392"/>
        <v/>
      </c>
      <c r="H368" s="189" t="str">
        <f t="shared" si="407"/>
        <v/>
      </c>
      <c r="I368" s="190"/>
      <c r="J368" s="104"/>
      <c r="K368" s="104"/>
      <c r="L368" s="105" t="str">
        <f t="shared" si="398"/>
        <v/>
      </c>
      <c r="M368" s="104"/>
      <c r="N368" s="104"/>
      <c r="O368" s="107" t="str">
        <f t="shared" si="399"/>
        <v/>
      </c>
      <c r="P368" s="53"/>
      <c r="Q368" s="254"/>
      <c r="R368" s="238">
        <f t="shared" si="368"/>
        <v>0</v>
      </c>
      <c r="S368" s="44">
        <f t="shared" si="369"/>
        <v>0</v>
      </c>
      <c r="T368" s="44">
        <f t="shared" si="370"/>
        <v>1900</v>
      </c>
      <c r="U368" s="44">
        <f t="shared" si="371"/>
        <v>0</v>
      </c>
      <c r="V368" s="44">
        <f t="shared" si="372"/>
        <v>0</v>
      </c>
      <c r="W368" s="44">
        <f t="shared" si="400"/>
        <v>0</v>
      </c>
      <c r="X368" s="236">
        <f t="shared" si="373"/>
        <v>1</v>
      </c>
      <c r="Y368" s="236">
        <f t="shared" si="374"/>
        <v>0</v>
      </c>
      <c r="Z368" s="236">
        <f t="shared" si="375"/>
        <v>0</v>
      </c>
      <c r="AA368" s="236">
        <f t="shared" si="376"/>
        <v>0</v>
      </c>
      <c r="AB368" s="236">
        <f t="shared" si="377"/>
        <v>0</v>
      </c>
      <c r="AC368" s="251">
        <f>PMT(U368/R24*(AB368),1,-AQ367,AQ367)</f>
        <v>0</v>
      </c>
      <c r="AD368" s="251">
        <f t="shared" si="378"/>
        <v>0</v>
      </c>
      <c r="AE368" s="251">
        <f t="shared" si="379"/>
        <v>0</v>
      </c>
      <c r="AF368" s="251">
        <f t="shared" si="380"/>
        <v>0</v>
      </c>
      <c r="AG368" s="251">
        <f t="shared" si="381"/>
        <v>0</v>
      </c>
      <c r="AH368" s="252">
        <f t="shared" si="408"/>
        <v>0</v>
      </c>
      <c r="AI368" s="252">
        <f t="shared" si="409"/>
        <v>1</v>
      </c>
      <c r="AJ368" s="236">
        <f t="shared" si="410"/>
        <v>0</v>
      </c>
      <c r="AK368" s="249">
        <f t="shared" si="401"/>
        <v>0</v>
      </c>
      <c r="AL368" s="236">
        <f t="shared" si="382"/>
        <v>0</v>
      </c>
      <c r="AM368" s="249">
        <f t="shared" si="402"/>
        <v>0</v>
      </c>
      <c r="AN368" s="249">
        <f t="shared" si="411"/>
        <v>0</v>
      </c>
      <c r="AO368" s="249">
        <f t="shared" si="412"/>
        <v>0</v>
      </c>
      <c r="AP368" s="249">
        <f t="shared" si="413"/>
        <v>0</v>
      </c>
      <c r="AQ368" s="251">
        <f t="shared" si="414"/>
        <v>0</v>
      </c>
      <c r="AR368" s="243">
        <f t="shared" si="403"/>
        <v>0</v>
      </c>
      <c r="AS368" s="243">
        <f t="shared" si="394"/>
        <v>0</v>
      </c>
      <c r="AT368" s="249">
        <f t="shared" si="367"/>
        <v>0</v>
      </c>
      <c r="AU368" s="249">
        <f t="shared" si="404"/>
        <v>0</v>
      </c>
      <c r="AV368" s="44">
        <f t="shared" si="383"/>
        <v>1</v>
      </c>
      <c r="AW368" s="44">
        <f t="shared" si="384"/>
        <v>0</v>
      </c>
      <c r="AX368" s="249" t="e">
        <f t="shared" si="405"/>
        <v>#VALUE!</v>
      </c>
      <c r="AY368" s="249" t="e">
        <f t="shared" si="385"/>
        <v>#VALUE!</v>
      </c>
      <c r="AZ368" s="243" t="e">
        <f t="shared" si="386"/>
        <v>#VALUE!</v>
      </c>
      <c r="BA368" s="253">
        <f t="shared" si="387"/>
        <v>0</v>
      </c>
      <c r="BB368" s="253">
        <f t="shared" si="388"/>
        <v>0</v>
      </c>
      <c r="BC368" s="226">
        <f t="shared" si="389"/>
        <v>0</v>
      </c>
      <c r="BD368" s="249" t="b">
        <f t="shared" si="390"/>
        <v>0</v>
      </c>
      <c r="BE368" s="249">
        <f t="shared" si="395"/>
        <v>0</v>
      </c>
      <c r="BF368" s="236">
        <f t="shared" si="396"/>
        <v>0</v>
      </c>
      <c r="BG368" s="80"/>
      <c r="BH368" s="80"/>
      <c r="BI368" s="80"/>
      <c r="BN368" s="82"/>
      <c r="BO368" s="82"/>
      <c r="BP368" s="82"/>
      <c r="BQ368" s="82"/>
      <c r="BR368" s="82"/>
      <c r="BS368" s="82"/>
      <c r="BU368" s="131"/>
      <c r="BV368" s="131"/>
    </row>
    <row r="369" spans="1:74" ht="12.75" customHeight="1">
      <c r="A369" s="56"/>
      <c r="B369" s="93"/>
      <c r="C369" s="40" t="str">
        <f t="shared" si="397"/>
        <v/>
      </c>
      <c r="D369" s="55" t="str">
        <f t="shared" si="393"/>
        <v/>
      </c>
      <c r="E369" s="102" t="str">
        <f t="shared" si="391"/>
        <v/>
      </c>
      <c r="F369" s="103" t="str">
        <f t="shared" si="406"/>
        <v/>
      </c>
      <c r="G369" s="102" t="str">
        <f t="shared" si="392"/>
        <v/>
      </c>
      <c r="H369" s="189" t="str">
        <f t="shared" si="407"/>
        <v/>
      </c>
      <c r="I369" s="190"/>
      <c r="J369" s="104"/>
      <c r="K369" s="104"/>
      <c r="L369" s="105" t="str">
        <f t="shared" si="398"/>
        <v/>
      </c>
      <c r="M369" s="104"/>
      <c r="N369" s="104"/>
      <c r="O369" s="107" t="str">
        <f t="shared" si="399"/>
        <v/>
      </c>
      <c r="P369" s="53"/>
      <c r="Q369" s="254"/>
      <c r="R369" s="238">
        <f t="shared" si="368"/>
        <v>0</v>
      </c>
      <c r="S369" s="44">
        <f t="shared" si="369"/>
        <v>0</v>
      </c>
      <c r="T369" s="44">
        <f t="shared" si="370"/>
        <v>1900</v>
      </c>
      <c r="U369" s="44">
        <f t="shared" si="371"/>
        <v>0</v>
      </c>
      <c r="V369" s="44">
        <f t="shared" si="372"/>
        <v>0</v>
      </c>
      <c r="W369" s="44">
        <f t="shared" si="400"/>
        <v>0</v>
      </c>
      <c r="X369" s="236">
        <f t="shared" si="373"/>
        <v>1</v>
      </c>
      <c r="Y369" s="236">
        <f t="shared" si="374"/>
        <v>0</v>
      </c>
      <c r="Z369" s="236">
        <f t="shared" si="375"/>
        <v>0</v>
      </c>
      <c r="AA369" s="236">
        <f t="shared" si="376"/>
        <v>0</v>
      </c>
      <c r="AB369" s="236">
        <f t="shared" si="377"/>
        <v>0</v>
      </c>
      <c r="AC369" s="251">
        <f>PMT(U369/R24*(AB369),1,-AQ368,AQ368)</f>
        <v>0</v>
      </c>
      <c r="AD369" s="251">
        <f t="shared" si="378"/>
        <v>0</v>
      </c>
      <c r="AE369" s="251">
        <f t="shared" si="379"/>
        <v>0</v>
      </c>
      <c r="AF369" s="251">
        <f t="shared" si="380"/>
        <v>0</v>
      </c>
      <c r="AG369" s="251">
        <f t="shared" si="381"/>
        <v>0</v>
      </c>
      <c r="AH369" s="252">
        <f t="shared" si="408"/>
        <v>0</v>
      </c>
      <c r="AI369" s="252">
        <f t="shared" si="409"/>
        <v>1</v>
      </c>
      <c r="AJ369" s="236">
        <f t="shared" si="410"/>
        <v>0</v>
      </c>
      <c r="AK369" s="249">
        <f t="shared" si="401"/>
        <v>0</v>
      </c>
      <c r="AL369" s="236">
        <f t="shared" si="382"/>
        <v>0</v>
      </c>
      <c r="AM369" s="249">
        <f t="shared" si="402"/>
        <v>0</v>
      </c>
      <c r="AN369" s="249">
        <f t="shared" si="411"/>
        <v>0</v>
      </c>
      <c r="AO369" s="249">
        <f t="shared" si="412"/>
        <v>0</v>
      </c>
      <c r="AP369" s="249">
        <f t="shared" si="413"/>
        <v>0</v>
      </c>
      <c r="AQ369" s="251">
        <f t="shared" si="414"/>
        <v>0</v>
      </c>
      <c r="AR369" s="243">
        <f t="shared" si="403"/>
        <v>0</v>
      </c>
      <c r="AS369" s="243">
        <f t="shared" si="394"/>
        <v>0</v>
      </c>
      <c r="AT369" s="249">
        <f t="shared" si="367"/>
        <v>0</v>
      </c>
      <c r="AU369" s="249">
        <f t="shared" si="404"/>
        <v>0</v>
      </c>
      <c r="AV369" s="44">
        <f t="shared" si="383"/>
        <v>1</v>
      </c>
      <c r="AW369" s="44">
        <f t="shared" si="384"/>
        <v>0</v>
      </c>
      <c r="AX369" s="249" t="e">
        <f t="shared" si="405"/>
        <v>#VALUE!</v>
      </c>
      <c r="AY369" s="249" t="e">
        <f t="shared" si="385"/>
        <v>#VALUE!</v>
      </c>
      <c r="AZ369" s="243" t="e">
        <f t="shared" si="386"/>
        <v>#VALUE!</v>
      </c>
      <c r="BA369" s="253">
        <f t="shared" si="387"/>
        <v>0</v>
      </c>
      <c r="BB369" s="253">
        <f t="shared" si="388"/>
        <v>0</v>
      </c>
      <c r="BC369" s="226">
        <f t="shared" si="389"/>
        <v>0</v>
      </c>
      <c r="BD369" s="249" t="b">
        <f t="shared" si="390"/>
        <v>0</v>
      </c>
      <c r="BE369" s="249">
        <f t="shared" si="395"/>
        <v>0</v>
      </c>
      <c r="BF369" s="236">
        <f t="shared" si="396"/>
        <v>0</v>
      </c>
      <c r="BG369" s="80"/>
      <c r="BH369" s="80"/>
      <c r="BI369" s="80"/>
      <c r="BN369" s="82"/>
      <c r="BO369" s="82"/>
      <c r="BP369" s="82"/>
      <c r="BQ369" s="82"/>
      <c r="BR369" s="82"/>
      <c r="BS369" s="82"/>
      <c r="BU369" s="131"/>
      <c r="BV369" s="131"/>
    </row>
    <row r="370" spans="1:74" ht="12.75" customHeight="1">
      <c r="A370" s="56"/>
      <c r="B370" s="93"/>
      <c r="C370" s="40" t="str">
        <f t="shared" si="397"/>
        <v/>
      </c>
      <c r="D370" s="55" t="str">
        <f t="shared" si="393"/>
        <v/>
      </c>
      <c r="E370" s="102" t="str">
        <f t="shared" si="391"/>
        <v/>
      </c>
      <c r="F370" s="103" t="str">
        <f t="shared" si="406"/>
        <v/>
      </c>
      <c r="G370" s="102" t="str">
        <f t="shared" si="392"/>
        <v/>
      </c>
      <c r="H370" s="189" t="str">
        <f t="shared" si="407"/>
        <v/>
      </c>
      <c r="I370" s="190"/>
      <c r="J370" s="104"/>
      <c r="K370" s="104"/>
      <c r="L370" s="105" t="str">
        <f t="shared" si="398"/>
        <v/>
      </c>
      <c r="M370" s="104"/>
      <c r="N370" s="104"/>
      <c r="O370" s="107" t="str">
        <f t="shared" si="399"/>
        <v/>
      </c>
      <c r="P370" s="53"/>
      <c r="Q370" s="254"/>
      <c r="R370" s="238">
        <f t="shared" si="368"/>
        <v>0</v>
      </c>
      <c r="S370" s="44">
        <f t="shared" si="369"/>
        <v>0</v>
      </c>
      <c r="T370" s="44">
        <f t="shared" si="370"/>
        <v>1900</v>
      </c>
      <c r="U370" s="44">
        <f t="shared" si="371"/>
        <v>0</v>
      </c>
      <c r="V370" s="44">
        <f t="shared" si="372"/>
        <v>0</v>
      </c>
      <c r="W370" s="44">
        <f t="shared" si="400"/>
        <v>0</v>
      </c>
      <c r="X370" s="236">
        <f t="shared" si="373"/>
        <v>1</v>
      </c>
      <c r="Y370" s="236">
        <f t="shared" si="374"/>
        <v>0</v>
      </c>
      <c r="Z370" s="236">
        <f t="shared" si="375"/>
        <v>0</v>
      </c>
      <c r="AA370" s="236">
        <f t="shared" si="376"/>
        <v>0</v>
      </c>
      <c r="AB370" s="236">
        <f t="shared" si="377"/>
        <v>0</v>
      </c>
      <c r="AC370" s="251">
        <f>PMT(U370/R24*(AB370),1,-AQ369,AQ369)</f>
        <v>0</v>
      </c>
      <c r="AD370" s="251">
        <f t="shared" si="378"/>
        <v>0</v>
      </c>
      <c r="AE370" s="251">
        <f t="shared" si="379"/>
        <v>0</v>
      </c>
      <c r="AF370" s="251">
        <f t="shared" si="380"/>
        <v>0</v>
      </c>
      <c r="AG370" s="251">
        <f t="shared" si="381"/>
        <v>0</v>
      </c>
      <c r="AH370" s="252">
        <f t="shared" si="408"/>
        <v>0</v>
      </c>
      <c r="AI370" s="252">
        <f t="shared" si="409"/>
        <v>1</v>
      </c>
      <c r="AJ370" s="236">
        <f t="shared" si="410"/>
        <v>0</v>
      </c>
      <c r="AK370" s="249">
        <f t="shared" si="401"/>
        <v>0</v>
      </c>
      <c r="AL370" s="236">
        <f t="shared" si="382"/>
        <v>0</v>
      </c>
      <c r="AM370" s="249">
        <f t="shared" si="402"/>
        <v>0</v>
      </c>
      <c r="AN370" s="249">
        <f t="shared" si="411"/>
        <v>0</v>
      </c>
      <c r="AO370" s="249">
        <f t="shared" si="412"/>
        <v>0</v>
      </c>
      <c r="AP370" s="249">
        <f t="shared" si="413"/>
        <v>0</v>
      </c>
      <c r="AQ370" s="251">
        <f t="shared" si="414"/>
        <v>0</v>
      </c>
      <c r="AR370" s="243">
        <f t="shared" si="403"/>
        <v>0</v>
      </c>
      <c r="AS370" s="243">
        <f t="shared" si="394"/>
        <v>0</v>
      </c>
      <c r="AT370" s="249">
        <f t="shared" si="367"/>
        <v>0</v>
      </c>
      <c r="AU370" s="249">
        <f t="shared" si="404"/>
        <v>0</v>
      </c>
      <c r="AV370" s="44">
        <f t="shared" si="383"/>
        <v>1</v>
      </c>
      <c r="AW370" s="44">
        <f t="shared" si="384"/>
        <v>0</v>
      </c>
      <c r="AX370" s="249" t="e">
        <f t="shared" si="405"/>
        <v>#VALUE!</v>
      </c>
      <c r="AY370" s="249" t="e">
        <f t="shared" si="385"/>
        <v>#VALUE!</v>
      </c>
      <c r="AZ370" s="243" t="e">
        <f t="shared" si="386"/>
        <v>#VALUE!</v>
      </c>
      <c r="BA370" s="253">
        <f t="shared" si="387"/>
        <v>0</v>
      </c>
      <c r="BB370" s="253">
        <f t="shared" si="388"/>
        <v>0</v>
      </c>
      <c r="BC370" s="226">
        <f t="shared" si="389"/>
        <v>0</v>
      </c>
      <c r="BD370" s="249" t="b">
        <f t="shared" si="390"/>
        <v>0</v>
      </c>
      <c r="BE370" s="249">
        <f t="shared" si="395"/>
        <v>0</v>
      </c>
      <c r="BF370" s="236">
        <f t="shared" si="396"/>
        <v>0</v>
      </c>
      <c r="BG370" s="80"/>
      <c r="BH370" s="80"/>
      <c r="BI370" s="80"/>
      <c r="BN370" s="82"/>
      <c r="BO370" s="82"/>
      <c r="BP370" s="82"/>
      <c r="BQ370" s="82"/>
      <c r="BR370" s="82"/>
      <c r="BS370" s="82"/>
      <c r="BU370" s="131"/>
      <c r="BV370" s="131"/>
    </row>
    <row r="371" spans="1:74" ht="12.75" customHeight="1">
      <c r="A371" s="56"/>
      <c r="B371" s="93"/>
      <c r="C371" s="40" t="str">
        <f t="shared" si="397"/>
        <v/>
      </c>
      <c r="D371" s="55" t="str">
        <f t="shared" si="393"/>
        <v/>
      </c>
      <c r="E371" s="102" t="str">
        <f t="shared" si="391"/>
        <v/>
      </c>
      <c r="F371" s="103" t="str">
        <f t="shared" si="406"/>
        <v/>
      </c>
      <c r="G371" s="102" t="str">
        <f t="shared" si="392"/>
        <v/>
      </c>
      <c r="H371" s="189" t="str">
        <f t="shared" si="407"/>
        <v/>
      </c>
      <c r="I371" s="190"/>
      <c r="J371" s="104"/>
      <c r="K371" s="104"/>
      <c r="L371" s="105" t="str">
        <f t="shared" si="398"/>
        <v/>
      </c>
      <c r="M371" s="104"/>
      <c r="N371" s="104"/>
      <c r="O371" s="107" t="str">
        <f t="shared" si="399"/>
        <v/>
      </c>
      <c r="P371" s="53"/>
      <c r="Q371" s="254"/>
      <c r="R371" s="238">
        <f t="shared" si="368"/>
        <v>0</v>
      </c>
      <c r="S371" s="44">
        <f t="shared" si="369"/>
        <v>0</v>
      </c>
      <c r="T371" s="44">
        <f t="shared" si="370"/>
        <v>1900</v>
      </c>
      <c r="U371" s="44">
        <f t="shared" si="371"/>
        <v>0</v>
      </c>
      <c r="V371" s="44">
        <f t="shared" si="372"/>
        <v>0</v>
      </c>
      <c r="W371" s="44">
        <f t="shared" si="400"/>
        <v>0</v>
      </c>
      <c r="X371" s="236">
        <f t="shared" si="373"/>
        <v>1</v>
      </c>
      <c r="Y371" s="236">
        <f t="shared" si="374"/>
        <v>0</v>
      </c>
      <c r="Z371" s="236">
        <f t="shared" si="375"/>
        <v>0</v>
      </c>
      <c r="AA371" s="236">
        <f t="shared" si="376"/>
        <v>0</v>
      </c>
      <c r="AB371" s="236">
        <f t="shared" si="377"/>
        <v>0</v>
      </c>
      <c r="AC371" s="251">
        <f>PMT(U371/R24*(AB371),1,-AQ370,AQ370)</f>
        <v>0</v>
      </c>
      <c r="AD371" s="251">
        <f t="shared" si="378"/>
        <v>0</v>
      </c>
      <c r="AE371" s="251">
        <f t="shared" si="379"/>
        <v>0</v>
      </c>
      <c r="AF371" s="251">
        <f t="shared" si="380"/>
        <v>0</v>
      </c>
      <c r="AG371" s="251">
        <f t="shared" si="381"/>
        <v>0</v>
      </c>
      <c r="AH371" s="252">
        <f t="shared" si="408"/>
        <v>0</v>
      </c>
      <c r="AI371" s="252">
        <f t="shared" si="409"/>
        <v>1</v>
      </c>
      <c r="AJ371" s="236">
        <f t="shared" si="410"/>
        <v>0</v>
      </c>
      <c r="AK371" s="249">
        <f t="shared" si="401"/>
        <v>0</v>
      </c>
      <c r="AL371" s="236">
        <f t="shared" si="382"/>
        <v>0</v>
      </c>
      <c r="AM371" s="249">
        <f t="shared" si="402"/>
        <v>0</v>
      </c>
      <c r="AN371" s="249">
        <f t="shared" si="411"/>
        <v>0</v>
      </c>
      <c r="AO371" s="249">
        <f t="shared" si="412"/>
        <v>0</v>
      </c>
      <c r="AP371" s="249">
        <f t="shared" si="413"/>
        <v>0</v>
      </c>
      <c r="AQ371" s="251">
        <f t="shared" si="414"/>
        <v>0</v>
      </c>
      <c r="AR371" s="243">
        <f t="shared" si="403"/>
        <v>0</v>
      </c>
      <c r="AS371" s="243">
        <f t="shared" si="394"/>
        <v>0</v>
      </c>
      <c r="AT371" s="249">
        <f t="shared" ref="AT371:AT434" si="415">IF(A372="",0,AT370+M371-N371)</f>
        <v>0</v>
      </c>
      <c r="AU371" s="249">
        <f t="shared" si="404"/>
        <v>0</v>
      </c>
      <c r="AV371" s="44">
        <f t="shared" si="383"/>
        <v>1</v>
      </c>
      <c r="AW371" s="44">
        <f t="shared" si="384"/>
        <v>0</v>
      </c>
      <c r="AX371" s="249" t="e">
        <f t="shared" si="405"/>
        <v>#VALUE!</v>
      </c>
      <c r="AY371" s="249" t="e">
        <f t="shared" si="385"/>
        <v>#VALUE!</v>
      </c>
      <c r="AZ371" s="243" t="e">
        <f t="shared" si="386"/>
        <v>#VALUE!</v>
      </c>
      <c r="BA371" s="253">
        <f t="shared" si="387"/>
        <v>0</v>
      </c>
      <c r="BB371" s="253">
        <f t="shared" si="388"/>
        <v>0</v>
      </c>
      <c r="BC371" s="226">
        <f t="shared" si="389"/>
        <v>0</v>
      </c>
      <c r="BD371" s="249" t="b">
        <f t="shared" si="390"/>
        <v>0</v>
      </c>
      <c r="BE371" s="249">
        <f t="shared" si="395"/>
        <v>0</v>
      </c>
      <c r="BF371" s="236">
        <f t="shared" si="396"/>
        <v>0</v>
      </c>
      <c r="BG371" s="80"/>
      <c r="BH371" s="80"/>
      <c r="BI371" s="80"/>
      <c r="BN371" s="82"/>
      <c r="BO371" s="82"/>
      <c r="BP371" s="82"/>
      <c r="BQ371" s="82"/>
      <c r="BR371" s="82"/>
      <c r="BS371" s="82"/>
      <c r="BU371" s="131"/>
      <c r="BV371" s="131"/>
    </row>
    <row r="372" spans="1:74" ht="12.75" customHeight="1">
      <c r="A372" s="56"/>
      <c r="B372" s="93"/>
      <c r="C372" s="40" t="str">
        <f t="shared" si="397"/>
        <v/>
      </c>
      <c r="D372" s="55" t="str">
        <f t="shared" si="393"/>
        <v/>
      </c>
      <c r="E372" s="102" t="str">
        <f t="shared" si="391"/>
        <v/>
      </c>
      <c r="F372" s="103" t="str">
        <f t="shared" si="406"/>
        <v/>
      </c>
      <c r="G372" s="102" t="str">
        <f t="shared" si="392"/>
        <v/>
      </c>
      <c r="H372" s="189" t="str">
        <f t="shared" si="407"/>
        <v/>
      </c>
      <c r="I372" s="190"/>
      <c r="J372" s="104"/>
      <c r="K372" s="104"/>
      <c r="L372" s="105" t="str">
        <f t="shared" si="398"/>
        <v/>
      </c>
      <c r="M372" s="104"/>
      <c r="N372" s="104"/>
      <c r="O372" s="107" t="str">
        <f t="shared" si="399"/>
        <v/>
      </c>
      <c r="P372" s="53"/>
      <c r="Q372" s="254"/>
      <c r="R372" s="238">
        <f t="shared" si="368"/>
        <v>0</v>
      </c>
      <c r="S372" s="44">
        <f t="shared" si="369"/>
        <v>0</v>
      </c>
      <c r="T372" s="44">
        <f t="shared" si="370"/>
        <v>1900</v>
      </c>
      <c r="U372" s="44">
        <f t="shared" si="371"/>
        <v>0</v>
      </c>
      <c r="V372" s="44">
        <f t="shared" si="372"/>
        <v>0</v>
      </c>
      <c r="W372" s="44">
        <f t="shared" si="400"/>
        <v>0</v>
      </c>
      <c r="X372" s="236">
        <f t="shared" si="373"/>
        <v>1</v>
      </c>
      <c r="Y372" s="236">
        <f t="shared" si="374"/>
        <v>0</v>
      </c>
      <c r="Z372" s="236">
        <f t="shared" si="375"/>
        <v>0</v>
      </c>
      <c r="AA372" s="236">
        <f t="shared" si="376"/>
        <v>0</v>
      </c>
      <c r="AB372" s="236">
        <f t="shared" si="377"/>
        <v>0</v>
      </c>
      <c r="AC372" s="251">
        <f>PMT(U372/R24*(AB372),1,-AQ371,AQ371)</f>
        <v>0</v>
      </c>
      <c r="AD372" s="251">
        <f t="shared" si="378"/>
        <v>0</v>
      </c>
      <c r="AE372" s="251">
        <f t="shared" si="379"/>
        <v>0</v>
      </c>
      <c r="AF372" s="251">
        <f t="shared" si="380"/>
        <v>0</v>
      </c>
      <c r="AG372" s="251">
        <f t="shared" si="381"/>
        <v>0</v>
      </c>
      <c r="AH372" s="252">
        <f t="shared" si="408"/>
        <v>0</v>
      </c>
      <c r="AI372" s="252">
        <f t="shared" si="409"/>
        <v>1</v>
      </c>
      <c r="AJ372" s="236">
        <f t="shared" si="410"/>
        <v>0</v>
      </c>
      <c r="AK372" s="249">
        <f t="shared" si="401"/>
        <v>0</v>
      </c>
      <c r="AL372" s="236">
        <f t="shared" si="382"/>
        <v>0</v>
      </c>
      <c r="AM372" s="249">
        <f t="shared" si="402"/>
        <v>0</v>
      </c>
      <c r="AN372" s="249">
        <f t="shared" si="411"/>
        <v>0</v>
      </c>
      <c r="AO372" s="249">
        <f t="shared" si="412"/>
        <v>0</v>
      </c>
      <c r="AP372" s="249">
        <f t="shared" si="413"/>
        <v>0</v>
      </c>
      <c r="AQ372" s="251">
        <f t="shared" si="414"/>
        <v>0</v>
      </c>
      <c r="AR372" s="243">
        <f t="shared" si="403"/>
        <v>0</v>
      </c>
      <c r="AS372" s="243">
        <f t="shared" si="394"/>
        <v>0</v>
      </c>
      <c r="AT372" s="249">
        <f t="shared" si="415"/>
        <v>0</v>
      </c>
      <c r="AU372" s="249">
        <f t="shared" si="404"/>
        <v>0</v>
      </c>
      <c r="AV372" s="44">
        <f t="shared" si="383"/>
        <v>1</v>
      </c>
      <c r="AW372" s="44">
        <f t="shared" si="384"/>
        <v>0</v>
      </c>
      <c r="AX372" s="249" t="e">
        <f t="shared" si="405"/>
        <v>#VALUE!</v>
      </c>
      <c r="AY372" s="249" t="e">
        <f t="shared" si="385"/>
        <v>#VALUE!</v>
      </c>
      <c r="AZ372" s="243" t="e">
        <f t="shared" si="386"/>
        <v>#VALUE!</v>
      </c>
      <c r="BA372" s="253">
        <f t="shared" si="387"/>
        <v>0</v>
      </c>
      <c r="BB372" s="253">
        <f t="shared" si="388"/>
        <v>0</v>
      </c>
      <c r="BC372" s="226">
        <f t="shared" si="389"/>
        <v>0</v>
      </c>
      <c r="BD372" s="249" t="b">
        <f t="shared" si="390"/>
        <v>0</v>
      </c>
      <c r="BE372" s="249">
        <f t="shared" si="395"/>
        <v>0</v>
      </c>
      <c r="BF372" s="236">
        <f t="shared" si="396"/>
        <v>0</v>
      </c>
      <c r="BG372" s="80"/>
      <c r="BH372" s="80"/>
      <c r="BI372" s="80"/>
      <c r="BN372" s="82"/>
      <c r="BO372" s="82"/>
      <c r="BP372" s="82"/>
      <c r="BQ372" s="82"/>
      <c r="BR372" s="82"/>
      <c r="BS372" s="82"/>
      <c r="BU372" s="131"/>
      <c r="BV372" s="131"/>
    </row>
    <row r="373" spans="1:74" ht="12.75" customHeight="1">
      <c r="A373" s="56"/>
      <c r="B373" s="93"/>
      <c r="C373" s="40" t="str">
        <f t="shared" si="397"/>
        <v/>
      </c>
      <c r="D373" s="55" t="str">
        <f t="shared" si="393"/>
        <v/>
      </c>
      <c r="E373" s="102" t="str">
        <f t="shared" si="391"/>
        <v/>
      </c>
      <c r="F373" s="103" t="str">
        <f t="shared" si="406"/>
        <v/>
      </c>
      <c r="G373" s="102" t="str">
        <f t="shared" si="392"/>
        <v/>
      </c>
      <c r="H373" s="189" t="str">
        <f t="shared" si="407"/>
        <v/>
      </c>
      <c r="I373" s="190"/>
      <c r="J373" s="104"/>
      <c r="K373" s="104"/>
      <c r="L373" s="105" t="str">
        <f t="shared" si="398"/>
        <v/>
      </c>
      <c r="M373" s="104"/>
      <c r="N373" s="104"/>
      <c r="O373" s="107" t="str">
        <f t="shared" si="399"/>
        <v/>
      </c>
      <c r="P373" s="53"/>
      <c r="Q373" s="254"/>
      <c r="R373" s="238">
        <f t="shared" si="368"/>
        <v>0</v>
      </c>
      <c r="S373" s="44">
        <f t="shared" si="369"/>
        <v>0</v>
      </c>
      <c r="T373" s="44">
        <f t="shared" si="370"/>
        <v>1900</v>
      </c>
      <c r="U373" s="44">
        <f t="shared" si="371"/>
        <v>0</v>
      </c>
      <c r="V373" s="44">
        <f t="shared" si="372"/>
        <v>0</v>
      </c>
      <c r="W373" s="44">
        <f t="shared" si="400"/>
        <v>0</v>
      </c>
      <c r="X373" s="236">
        <f t="shared" si="373"/>
        <v>1</v>
      </c>
      <c r="Y373" s="236">
        <f t="shared" si="374"/>
        <v>0</v>
      </c>
      <c r="Z373" s="236">
        <f t="shared" si="375"/>
        <v>0</v>
      </c>
      <c r="AA373" s="236">
        <f t="shared" si="376"/>
        <v>0</v>
      </c>
      <c r="AB373" s="236">
        <f t="shared" si="377"/>
        <v>0</v>
      </c>
      <c r="AC373" s="251">
        <f>PMT(U373/R24*(AB373),1,-AQ372,AQ372)</f>
        <v>0</v>
      </c>
      <c r="AD373" s="251">
        <f t="shared" si="378"/>
        <v>0</v>
      </c>
      <c r="AE373" s="251">
        <f t="shared" si="379"/>
        <v>0</v>
      </c>
      <c r="AF373" s="251">
        <f t="shared" si="380"/>
        <v>0</v>
      </c>
      <c r="AG373" s="251">
        <f t="shared" si="381"/>
        <v>0</v>
      </c>
      <c r="AH373" s="252">
        <f t="shared" si="408"/>
        <v>0</v>
      </c>
      <c r="AI373" s="252">
        <f t="shared" si="409"/>
        <v>1</v>
      </c>
      <c r="AJ373" s="236">
        <f t="shared" si="410"/>
        <v>0</v>
      </c>
      <c r="AK373" s="249">
        <f t="shared" si="401"/>
        <v>0</v>
      </c>
      <c r="AL373" s="236">
        <f t="shared" si="382"/>
        <v>0</v>
      </c>
      <c r="AM373" s="249">
        <f t="shared" si="402"/>
        <v>0</v>
      </c>
      <c r="AN373" s="249">
        <f t="shared" si="411"/>
        <v>0</v>
      </c>
      <c r="AO373" s="249">
        <f t="shared" si="412"/>
        <v>0</v>
      </c>
      <c r="AP373" s="249">
        <f t="shared" si="413"/>
        <v>0</v>
      </c>
      <c r="AQ373" s="251">
        <f t="shared" si="414"/>
        <v>0</v>
      </c>
      <c r="AR373" s="243">
        <f t="shared" si="403"/>
        <v>0</v>
      </c>
      <c r="AS373" s="243">
        <f t="shared" si="394"/>
        <v>0</v>
      </c>
      <c r="AT373" s="249">
        <f t="shared" si="415"/>
        <v>0</v>
      </c>
      <c r="AU373" s="249">
        <f t="shared" si="404"/>
        <v>0</v>
      </c>
      <c r="AV373" s="44">
        <f t="shared" si="383"/>
        <v>1</v>
      </c>
      <c r="AW373" s="44">
        <f t="shared" si="384"/>
        <v>0</v>
      </c>
      <c r="AX373" s="249" t="e">
        <f t="shared" si="405"/>
        <v>#VALUE!</v>
      </c>
      <c r="AY373" s="249" t="e">
        <f t="shared" si="385"/>
        <v>#VALUE!</v>
      </c>
      <c r="AZ373" s="243" t="e">
        <f t="shared" si="386"/>
        <v>#VALUE!</v>
      </c>
      <c r="BA373" s="253">
        <f t="shared" si="387"/>
        <v>0</v>
      </c>
      <c r="BB373" s="253">
        <f t="shared" si="388"/>
        <v>0</v>
      </c>
      <c r="BC373" s="226">
        <f t="shared" si="389"/>
        <v>0</v>
      </c>
      <c r="BD373" s="249" t="b">
        <f t="shared" si="390"/>
        <v>0</v>
      </c>
      <c r="BE373" s="249">
        <f t="shared" si="395"/>
        <v>0</v>
      </c>
      <c r="BF373" s="236">
        <f t="shared" si="396"/>
        <v>0</v>
      </c>
      <c r="BG373" s="80"/>
      <c r="BH373" s="80"/>
      <c r="BI373" s="80"/>
      <c r="BN373" s="82"/>
      <c r="BO373" s="82"/>
      <c r="BP373" s="82"/>
      <c r="BQ373" s="82"/>
      <c r="BR373" s="82"/>
      <c r="BS373" s="82"/>
      <c r="BU373" s="131"/>
      <c r="BV373" s="131"/>
    </row>
    <row r="374" spans="1:74" ht="12.75" customHeight="1">
      <c r="A374" s="56"/>
      <c r="B374" s="93"/>
      <c r="C374" s="40" t="str">
        <f t="shared" si="397"/>
        <v/>
      </c>
      <c r="D374" s="55" t="str">
        <f t="shared" si="393"/>
        <v/>
      </c>
      <c r="E374" s="102" t="str">
        <f t="shared" si="391"/>
        <v/>
      </c>
      <c r="F374" s="103" t="str">
        <f t="shared" si="406"/>
        <v/>
      </c>
      <c r="G374" s="102" t="str">
        <f t="shared" si="392"/>
        <v/>
      </c>
      <c r="H374" s="189" t="str">
        <f t="shared" si="407"/>
        <v/>
      </c>
      <c r="I374" s="190"/>
      <c r="J374" s="104"/>
      <c r="K374" s="104"/>
      <c r="L374" s="105" t="str">
        <f t="shared" si="398"/>
        <v/>
      </c>
      <c r="M374" s="104"/>
      <c r="N374" s="104"/>
      <c r="O374" s="107" t="str">
        <f t="shared" si="399"/>
        <v/>
      </c>
      <c r="P374" s="53"/>
      <c r="Q374" s="254"/>
      <c r="R374" s="238">
        <f t="shared" si="368"/>
        <v>0</v>
      </c>
      <c r="S374" s="44">
        <f t="shared" si="369"/>
        <v>0</v>
      </c>
      <c r="T374" s="44">
        <f t="shared" si="370"/>
        <v>1900</v>
      </c>
      <c r="U374" s="44">
        <f t="shared" si="371"/>
        <v>0</v>
      </c>
      <c r="V374" s="44">
        <f t="shared" si="372"/>
        <v>0</v>
      </c>
      <c r="W374" s="44">
        <f t="shared" si="400"/>
        <v>0</v>
      </c>
      <c r="X374" s="236">
        <f t="shared" si="373"/>
        <v>1</v>
      </c>
      <c r="Y374" s="236">
        <f t="shared" si="374"/>
        <v>0</v>
      </c>
      <c r="Z374" s="236">
        <f t="shared" si="375"/>
        <v>0</v>
      </c>
      <c r="AA374" s="236">
        <f t="shared" si="376"/>
        <v>0</v>
      </c>
      <c r="AB374" s="236">
        <f t="shared" si="377"/>
        <v>0</v>
      </c>
      <c r="AC374" s="251">
        <f>PMT(U374/R24*(AB374),1,-AQ373,AQ373)</f>
        <v>0</v>
      </c>
      <c r="AD374" s="251">
        <f t="shared" si="378"/>
        <v>0</v>
      </c>
      <c r="AE374" s="251">
        <f t="shared" si="379"/>
        <v>0</v>
      </c>
      <c r="AF374" s="251">
        <f t="shared" si="380"/>
        <v>0</v>
      </c>
      <c r="AG374" s="251">
        <f t="shared" si="381"/>
        <v>0</v>
      </c>
      <c r="AH374" s="252">
        <f t="shared" si="408"/>
        <v>0</v>
      </c>
      <c r="AI374" s="252">
        <f t="shared" si="409"/>
        <v>1</v>
      </c>
      <c r="AJ374" s="236">
        <f t="shared" si="410"/>
        <v>0</v>
      </c>
      <c r="AK374" s="249">
        <f t="shared" si="401"/>
        <v>0</v>
      </c>
      <c r="AL374" s="236">
        <f t="shared" si="382"/>
        <v>0</v>
      </c>
      <c r="AM374" s="249">
        <f t="shared" si="402"/>
        <v>0</v>
      </c>
      <c r="AN374" s="249">
        <f t="shared" si="411"/>
        <v>0</v>
      </c>
      <c r="AO374" s="249">
        <f t="shared" si="412"/>
        <v>0</v>
      </c>
      <c r="AP374" s="249">
        <f t="shared" si="413"/>
        <v>0</v>
      </c>
      <c r="AQ374" s="251">
        <f t="shared" si="414"/>
        <v>0</v>
      </c>
      <c r="AR374" s="243">
        <f t="shared" si="403"/>
        <v>0</v>
      </c>
      <c r="AS374" s="243">
        <f t="shared" si="394"/>
        <v>0</v>
      </c>
      <c r="AT374" s="249">
        <f t="shared" si="415"/>
        <v>0</v>
      </c>
      <c r="AU374" s="249">
        <f t="shared" si="404"/>
        <v>0</v>
      </c>
      <c r="AV374" s="44">
        <f t="shared" si="383"/>
        <v>1</v>
      </c>
      <c r="AW374" s="44">
        <f t="shared" si="384"/>
        <v>0</v>
      </c>
      <c r="AX374" s="249" t="e">
        <f t="shared" si="405"/>
        <v>#VALUE!</v>
      </c>
      <c r="AY374" s="249" t="e">
        <f t="shared" si="385"/>
        <v>#VALUE!</v>
      </c>
      <c r="AZ374" s="243" t="e">
        <f t="shared" si="386"/>
        <v>#VALUE!</v>
      </c>
      <c r="BA374" s="253">
        <f t="shared" si="387"/>
        <v>0</v>
      </c>
      <c r="BB374" s="253">
        <f t="shared" si="388"/>
        <v>0</v>
      </c>
      <c r="BC374" s="226">
        <f t="shared" si="389"/>
        <v>0</v>
      </c>
      <c r="BD374" s="249" t="b">
        <f t="shared" si="390"/>
        <v>0</v>
      </c>
      <c r="BE374" s="249">
        <f t="shared" si="395"/>
        <v>0</v>
      </c>
      <c r="BF374" s="236">
        <f t="shared" si="396"/>
        <v>0</v>
      </c>
      <c r="BG374" s="80"/>
      <c r="BH374" s="80"/>
      <c r="BI374" s="80"/>
      <c r="BN374" s="82"/>
      <c r="BO374" s="82"/>
      <c r="BP374" s="82"/>
      <c r="BQ374" s="82"/>
      <c r="BR374" s="82"/>
      <c r="BS374" s="82"/>
      <c r="BU374" s="131"/>
      <c r="BV374" s="131"/>
    </row>
    <row r="375" spans="1:74" ht="12.75" customHeight="1">
      <c r="A375" s="56"/>
      <c r="B375" s="93"/>
      <c r="C375" s="40" t="str">
        <f t="shared" si="397"/>
        <v/>
      </c>
      <c r="D375" s="55" t="str">
        <f t="shared" si="393"/>
        <v/>
      </c>
      <c r="E375" s="102" t="str">
        <f t="shared" si="391"/>
        <v/>
      </c>
      <c r="F375" s="103" t="str">
        <f t="shared" si="406"/>
        <v/>
      </c>
      <c r="G375" s="102" t="str">
        <f t="shared" si="392"/>
        <v/>
      </c>
      <c r="H375" s="189" t="str">
        <f t="shared" si="407"/>
        <v/>
      </c>
      <c r="I375" s="190"/>
      <c r="J375" s="104"/>
      <c r="K375" s="104"/>
      <c r="L375" s="105" t="str">
        <f t="shared" si="398"/>
        <v/>
      </c>
      <c r="M375" s="104"/>
      <c r="N375" s="104"/>
      <c r="O375" s="107" t="str">
        <f t="shared" si="399"/>
        <v/>
      </c>
      <c r="P375" s="53"/>
      <c r="Q375" s="254"/>
      <c r="R375" s="238">
        <f t="shared" si="368"/>
        <v>0</v>
      </c>
      <c r="S375" s="44">
        <f t="shared" si="369"/>
        <v>0</v>
      </c>
      <c r="T375" s="44">
        <f t="shared" si="370"/>
        <v>1900</v>
      </c>
      <c r="U375" s="44">
        <f t="shared" si="371"/>
        <v>0</v>
      </c>
      <c r="V375" s="44">
        <f t="shared" si="372"/>
        <v>0</v>
      </c>
      <c r="W375" s="44">
        <f t="shared" si="400"/>
        <v>0</v>
      </c>
      <c r="X375" s="236">
        <f t="shared" si="373"/>
        <v>1</v>
      </c>
      <c r="Y375" s="236">
        <f t="shared" si="374"/>
        <v>0</v>
      </c>
      <c r="Z375" s="236">
        <f t="shared" si="375"/>
        <v>0</v>
      </c>
      <c r="AA375" s="236">
        <f t="shared" si="376"/>
        <v>0</v>
      </c>
      <c r="AB375" s="236">
        <f t="shared" si="377"/>
        <v>0</v>
      </c>
      <c r="AC375" s="251">
        <f>PMT(U375/R24*(AB375),1,-AQ374,AQ374)</f>
        <v>0</v>
      </c>
      <c r="AD375" s="251">
        <f t="shared" si="378"/>
        <v>0</v>
      </c>
      <c r="AE375" s="251">
        <f t="shared" si="379"/>
        <v>0</v>
      </c>
      <c r="AF375" s="251">
        <f t="shared" si="380"/>
        <v>0</v>
      </c>
      <c r="AG375" s="251">
        <f t="shared" si="381"/>
        <v>0</v>
      </c>
      <c r="AH375" s="252">
        <f t="shared" si="408"/>
        <v>0</v>
      </c>
      <c r="AI375" s="252">
        <f t="shared" si="409"/>
        <v>1</v>
      </c>
      <c r="AJ375" s="236">
        <f t="shared" si="410"/>
        <v>0</v>
      </c>
      <c r="AK375" s="249">
        <f t="shared" si="401"/>
        <v>0</v>
      </c>
      <c r="AL375" s="236">
        <f t="shared" si="382"/>
        <v>0</v>
      </c>
      <c r="AM375" s="249">
        <f t="shared" si="402"/>
        <v>0</v>
      </c>
      <c r="AN375" s="249">
        <f t="shared" si="411"/>
        <v>0</v>
      </c>
      <c r="AO375" s="249">
        <f t="shared" si="412"/>
        <v>0</v>
      </c>
      <c r="AP375" s="249">
        <f t="shared" si="413"/>
        <v>0</v>
      </c>
      <c r="AQ375" s="251">
        <f t="shared" si="414"/>
        <v>0</v>
      </c>
      <c r="AR375" s="243">
        <f t="shared" si="403"/>
        <v>0</v>
      </c>
      <c r="AS375" s="243">
        <f t="shared" si="394"/>
        <v>0</v>
      </c>
      <c r="AT375" s="249">
        <f t="shared" si="415"/>
        <v>0</v>
      </c>
      <c r="AU375" s="249">
        <f t="shared" si="404"/>
        <v>0</v>
      </c>
      <c r="AV375" s="44">
        <f t="shared" si="383"/>
        <v>1</v>
      </c>
      <c r="AW375" s="44">
        <f t="shared" si="384"/>
        <v>0</v>
      </c>
      <c r="AX375" s="249" t="e">
        <f t="shared" si="405"/>
        <v>#VALUE!</v>
      </c>
      <c r="AY375" s="249" t="e">
        <f t="shared" si="385"/>
        <v>#VALUE!</v>
      </c>
      <c r="AZ375" s="243" t="e">
        <f t="shared" si="386"/>
        <v>#VALUE!</v>
      </c>
      <c r="BA375" s="253">
        <f t="shared" si="387"/>
        <v>0</v>
      </c>
      <c r="BB375" s="253">
        <f t="shared" si="388"/>
        <v>0</v>
      </c>
      <c r="BC375" s="226">
        <f t="shared" si="389"/>
        <v>0</v>
      </c>
      <c r="BD375" s="249" t="b">
        <f t="shared" si="390"/>
        <v>0</v>
      </c>
      <c r="BE375" s="249">
        <f t="shared" si="395"/>
        <v>0</v>
      </c>
      <c r="BF375" s="236">
        <f t="shared" si="396"/>
        <v>0</v>
      </c>
      <c r="BG375" s="80"/>
      <c r="BH375" s="80"/>
      <c r="BI375" s="80"/>
      <c r="BN375" s="82"/>
      <c r="BO375" s="82"/>
      <c r="BP375" s="82"/>
      <c r="BQ375" s="82"/>
      <c r="BR375" s="82"/>
      <c r="BS375" s="82"/>
      <c r="BU375" s="131"/>
      <c r="BV375" s="131"/>
    </row>
    <row r="376" spans="1:74" ht="12.75" customHeight="1">
      <c r="A376" s="56"/>
      <c r="B376" s="93"/>
      <c r="C376" s="40" t="str">
        <f t="shared" si="397"/>
        <v/>
      </c>
      <c r="D376" s="55" t="str">
        <f t="shared" si="393"/>
        <v/>
      </c>
      <c r="E376" s="102" t="str">
        <f t="shared" si="391"/>
        <v/>
      </c>
      <c r="F376" s="103" t="str">
        <f t="shared" si="406"/>
        <v/>
      </c>
      <c r="G376" s="102" t="str">
        <f t="shared" si="392"/>
        <v/>
      </c>
      <c r="H376" s="189" t="str">
        <f t="shared" si="407"/>
        <v/>
      </c>
      <c r="I376" s="190"/>
      <c r="J376" s="104"/>
      <c r="K376" s="104"/>
      <c r="L376" s="105" t="str">
        <f t="shared" si="398"/>
        <v/>
      </c>
      <c r="M376" s="104"/>
      <c r="N376" s="104"/>
      <c r="O376" s="107" t="str">
        <f t="shared" si="399"/>
        <v/>
      </c>
      <c r="P376" s="53"/>
      <c r="Q376" s="254"/>
      <c r="R376" s="238">
        <f t="shared" si="368"/>
        <v>0</v>
      </c>
      <c r="S376" s="44">
        <f t="shared" si="369"/>
        <v>0</v>
      </c>
      <c r="T376" s="44">
        <f t="shared" si="370"/>
        <v>1900</v>
      </c>
      <c r="U376" s="44">
        <f t="shared" si="371"/>
        <v>0</v>
      </c>
      <c r="V376" s="44">
        <f t="shared" si="372"/>
        <v>0</v>
      </c>
      <c r="W376" s="44">
        <f t="shared" si="400"/>
        <v>0</v>
      </c>
      <c r="X376" s="236">
        <f t="shared" si="373"/>
        <v>1</v>
      </c>
      <c r="Y376" s="236">
        <f t="shared" si="374"/>
        <v>0</v>
      </c>
      <c r="Z376" s="236">
        <f t="shared" si="375"/>
        <v>0</v>
      </c>
      <c r="AA376" s="236">
        <f t="shared" si="376"/>
        <v>0</v>
      </c>
      <c r="AB376" s="236">
        <f t="shared" si="377"/>
        <v>0</v>
      </c>
      <c r="AC376" s="251">
        <f>PMT(U376/R24*(AB376),1,-AQ375,AQ375)</f>
        <v>0</v>
      </c>
      <c r="AD376" s="251">
        <f t="shared" si="378"/>
        <v>0</v>
      </c>
      <c r="AE376" s="251">
        <f t="shared" si="379"/>
        <v>0</v>
      </c>
      <c r="AF376" s="251">
        <f t="shared" si="380"/>
        <v>0</v>
      </c>
      <c r="AG376" s="251">
        <f t="shared" si="381"/>
        <v>0</v>
      </c>
      <c r="AH376" s="252">
        <f t="shared" si="408"/>
        <v>0</v>
      </c>
      <c r="AI376" s="252">
        <f t="shared" si="409"/>
        <v>1</v>
      </c>
      <c r="AJ376" s="236">
        <f t="shared" si="410"/>
        <v>0</v>
      </c>
      <c r="AK376" s="249">
        <f t="shared" si="401"/>
        <v>0</v>
      </c>
      <c r="AL376" s="236">
        <f t="shared" si="382"/>
        <v>0</v>
      </c>
      <c r="AM376" s="249">
        <f t="shared" si="402"/>
        <v>0</v>
      </c>
      <c r="AN376" s="249">
        <f t="shared" si="411"/>
        <v>0</v>
      </c>
      <c r="AO376" s="249">
        <f t="shared" si="412"/>
        <v>0</v>
      </c>
      <c r="AP376" s="249">
        <f t="shared" si="413"/>
        <v>0</v>
      </c>
      <c r="AQ376" s="251">
        <f t="shared" si="414"/>
        <v>0</v>
      </c>
      <c r="AR376" s="243">
        <f t="shared" si="403"/>
        <v>0</v>
      </c>
      <c r="AS376" s="243">
        <f t="shared" si="394"/>
        <v>0</v>
      </c>
      <c r="AT376" s="249">
        <f t="shared" si="415"/>
        <v>0</v>
      </c>
      <c r="AU376" s="249">
        <f t="shared" si="404"/>
        <v>0</v>
      </c>
      <c r="AV376" s="44">
        <f t="shared" si="383"/>
        <v>1</v>
      </c>
      <c r="AW376" s="44">
        <f t="shared" si="384"/>
        <v>0</v>
      </c>
      <c r="AX376" s="249" t="e">
        <f t="shared" si="405"/>
        <v>#VALUE!</v>
      </c>
      <c r="AY376" s="249" t="e">
        <f t="shared" si="385"/>
        <v>#VALUE!</v>
      </c>
      <c r="AZ376" s="243" t="e">
        <f t="shared" si="386"/>
        <v>#VALUE!</v>
      </c>
      <c r="BA376" s="253">
        <f t="shared" si="387"/>
        <v>0</v>
      </c>
      <c r="BB376" s="253">
        <f t="shared" si="388"/>
        <v>0</v>
      </c>
      <c r="BC376" s="226">
        <f t="shared" si="389"/>
        <v>0</v>
      </c>
      <c r="BD376" s="249" t="b">
        <f t="shared" si="390"/>
        <v>0</v>
      </c>
      <c r="BE376" s="249">
        <f t="shared" si="395"/>
        <v>0</v>
      </c>
      <c r="BF376" s="236">
        <f t="shared" si="396"/>
        <v>0</v>
      </c>
      <c r="BG376" s="80"/>
      <c r="BH376" s="80"/>
      <c r="BI376" s="80"/>
      <c r="BN376" s="82"/>
      <c r="BO376" s="82"/>
      <c r="BP376" s="82"/>
      <c r="BQ376" s="82"/>
      <c r="BR376" s="82"/>
      <c r="BS376" s="82"/>
      <c r="BU376" s="131"/>
      <c r="BV376" s="131"/>
    </row>
    <row r="377" spans="1:74" ht="12.75" customHeight="1">
      <c r="A377" s="56"/>
      <c r="B377" s="93"/>
      <c r="C377" s="40" t="str">
        <f t="shared" si="397"/>
        <v/>
      </c>
      <c r="D377" s="55" t="str">
        <f t="shared" si="393"/>
        <v/>
      </c>
      <c r="E377" s="102" t="str">
        <f t="shared" si="391"/>
        <v/>
      </c>
      <c r="F377" s="103" t="str">
        <f t="shared" si="406"/>
        <v/>
      </c>
      <c r="G377" s="102" t="str">
        <f t="shared" si="392"/>
        <v/>
      </c>
      <c r="H377" s="189" t="str">
        <f t="shared" si="407"/>
        <v/>
      </c>
      <c r="I377" s="190"/>
      <c r="J377" s="104"/>
      <c r="K377" s="104"/>
      <c r="L377" s="105" t="str">
        <f t="shared" si="398"/>
        <v/>
      </c>
      <c r="M377" s="104"/>
      <c r="N377" s="104"/>
      <c r="O377" s="107" t="str">
        <f t="shared" si="399"/>
        <v/>
      </c>
      <c r="P377" s="53"/>
      <c r="Q377" s="254"/>
      <c r="R377" s="238">
        <f t="shared" si="368"/>
        <v>0</v>
      </c>
      <c r="S377" s="44">
        <f t="shared" si="369"/>
        <v>0</v>
      </c>
      <c r="T377" s="44">
        <f t="shared" si="370"/>
        <v>1900</v>
      </c>
      <c r="U377" s="44">
        <f t="shared" si="371"/>
        <v>0</v>
      </c>
      <c r="V377" s="44">
        <f t="shared" si="372"/>
        <v>0</v>
      </c>
      <c r="W377" s="44">
        <f t="shared" si="400"/>
        <v>0</v>
      </c>
      <c r="X377" s="236">
        <f t="shared" si="373"/>
        <v>1</v>
      </c>
      <c r="Y377" s="236">
        <f t="shared" si="374"/>
        <v>0</v>
      </c>
      <c r="Z377" s="236">
        <f t="shared" si="375"/>
        <v>0</v>
      </c>
      <c r="AA377" s="236">
        <f t="shared" si="376"/>
        <v>0</v>
      </c>
      <c r="AB377" s="236">
        <f t="shared" si="377"/>
        <v>0</v>
      </c>
      <c r="AC377" s="251">
        <f>PMT(U377/R24*(AB377),1,-AQ376,AQ376)</f>
        <v>0</v>
      </c>
      <c r="AD377" s="251">
        <f t="shared" si="378"/>
        <v>0</v>
      </c>
      <c r="AE377" s="251">
        <f t="shared" si="379"/>
        <v>0</v>
      </c>
      <c r="AF377" s="251">
        <f t="shared" si="380"/>
        <v>0</v>
      </c>
      <c r="AG377" s="251">
        <f t="shared" si="381"/>
        <v>0</v>
      </c>
      <c r="AH377" s="252">
        <f t="shared" si="408"/>
        <v>0</v>
      </c>
      <c r="AI377" s="252">
        <f t="shared" si="409"/>
        <v>1</v>
      </c>
      <c r="AJ377" s="236">
        <f t="shared" si="410"/>
        <v>0</v>
      </c>
      <c r="AK377" s="249">
        <f t="shared" si="401"/>
        <v>0</v>
      </c>
      <c r="AL377" s="236">
        <f t="shared" si="382"/>
        <v>0</v>
      </c>
      <c r="AM377" s="249">
        <f t="shared" si="402"/>
        <v>0</v>
      </c>
      <c r="AN377" s="249">
        <f t="shared" si="411"/>
        <v>0</v>
      </c>
      <c r="AO377" s="249">
        <f t="shared" si="412"/>
        <v>0</v>
      </c>
      <c r="AP377" s="249">
        <f t="shared" si="413"/>
        <v>0</v>
      </c>
      <c r="AQ377" s="251">
        <f t="shared" si="414"/>
        <v>0</v>
      </c>
      <c r="AR377" s="243">
        <f t="shared" si="403"/>
        <v>0</v>
      </c>
      <c r="AS377" s="243">
        <f t="shared" si="394"/>
        <v>0</v>
      </c>
      <c r="AT377" s="249">
        <f t="shared" si="415"/>
        <v>0</v>
      </c>
      <c r="AU377" s="249">
        <f t="shared" si="404"/>
        <v>0</v>
      </c>
      <c r="AV377" s="44">
        <f t="shared" si="383"/>
        <v>1</v>
      </c>
      <c r="AW377" s="44">
        <f t="shared" si="384"/>
        <v>0</v>
      </c>
      <c r="AX377" s="249" t="e">
        <f t="shared" si="405"/>
        <v>#VALUE!</v>
      </c>
      <c r="AY377" s="249" t="e">
        <f t="shared" si="385"/>
        <v>#VALUE!</v>
      </c>
      <c r="AZ377" s="243" t="e">
        <f t="shared" si="386"/>
        <v>#VALUE!</v>
      </c>
      <c r="BA377" s="253">
        <f t="shared" si="387"/>
        <v>0</v>
      </c>
      <c r="BB377" s="253">
        <f t="shared" si="388"/>
        <v>0</v>
      </c>
      <c r="BC377" s="226">
        <f t="shared" si="389"/>
        <v>0</v>
      </c>
      <c r="BD377" s="249" t="b">
        <f t="shared" si="390"/>
        <v>0</v>
      </c>
      <c r="BE377" s="249">
        <f t="shared" si="395"/>
        <v>0</v>
      </c>
      <c r="BF377" s="236">
        <f t="shared" si="396"/>
        <v>0</v>
      </c>
      <c r="BG377" s="80"/>
      <c r="BH377" s="80"/>
      <c r="BI377" s="80"/>
      <c r="BN377" s="82"/>
      <c r="BO377" s="82"/>
      <c r="BP377" s="82"/>
      <c r="BQ377" s="82"/>
      <c r="BR377" s="82"/>
      <c r="BS377" s="82"/>
      <c r="BU377" s="131"/>
      <c r="BV377" s="131"/>
    </row>
    <row r="378" spans="1:74" ht="12.75" customHeight="1">
      <c r="A378" s="56"/>
      <c r="B378" s="93"/>
      <c r="C378" s="40" t="str">
        <f t="shared" si="397"/>
        <v/>
      </c>
      <c r="D378" s="55" t="str">
        <f t="shared" si="393"/>
        <v/>
      </c>
      <c r="E378" s="102" t="str">
        <f t="shared" si="391"/>
        <v/>
      </c>
      <c r="F378" s="103" t="str">
        <f t="shared" si="406"/>
        <v/>
      </c>
      <c r="G378" s="102" t="str">
        <f t="shared" si="392"/>
        <v/>
      </c>
      <c r="H378" s="189" t="str">
        <f t="shared" si="407"/>
        <v/>
      </c>
      <c r="I378" s="190"/>
      <c r="J378" s="104"/>
      <c r="K378" s="104"/>
      <c r="L378" s="105" t="str">
        <f t="shared" si="398"/>
        <v/>
      </c>
      <c r="M378" s="104"/>
      <c r="N378" s="104"/>
      <c r="O378" s="107" t="str">
        <f t="shared" si="399"/>
        <v/>
      </c>
      <c r="P378" s="53"/>
      <c r="Q378" s="254"/>
      <c r="R378" s="238">
        <f t="shared" si="368"/>
        <v>0</v>
      </c>
      <c r="S378" s="44">
        <f t="shared" si="369"/>
        <v>0</v>
      </c>
      <c r="T378" s="44">
        <f t="shared" si="370"/>
        <v>1900</v>
      </c>
      <c r="U378" s="44">
        <f t="shared" si="371"/>
        <v>0</v>
      </c>
      <c r="V378" s="44">
        <f t="shared" si="372"/>
        <v>0</v>
      </c>
      <c r="W378" s="44">
        <f t="shared" si="400"/>
        <v>0</v>
      </c>
      <c r="X378" s="236">
        <f t="shared" si="373"/>
        <v>1</v>
      </c>
      <c r="Y378" s="236">
        <f t="shared" si="374"/>
        <v>0</v>
      </c>
      <c r="Z378" s="236">
        <f t="shared" si="375"/>
        <v>0</v>
      </c>
      <c r="AA378" s="236">
        <f t="shared" si="376"/>
        <v>0</v>
      </c>
      <c r="AB378" s="236">
        <f t="shared" si="377"/>
        <v>0</v>
      </c>
      <c r="AC378" s="251">
        <f>PMT(U378/R24*(AB378),1,-AQ377,AQ377)</f>
        <v>0</v>
      </c>
      <c r="AD378" s="251">
        <f t="shared" si="378"/>
        <v>0</v>
      </c>
      <c r="AE378" s="251">
        <f t="shared" si="379"/>
        <v>0</v>
      </c>
      <c r="AF378" s="251">
        <f t="shared" si="380"/>
        <v>0</v>
      </c>
      <c r="AG378" s="251">
        <f t="shared" si="381"/>
        <v>0</v>
      </c>
      <c r="AH378" s="252">
        <f t="shared" si="408"/>
        <v>0</v>
      </c>
      <c r="AI378" s="252">
        <f t="shared" si="409"/>
        <v>1</v>
      </c>
      <c r="AJ378" s="236">
        <f t="shared" si="410"/>
        <v>0</v>
      </c>
      <c r="AK378" s="249">
        <f t="shared" si="401"/>
        <v>0</v>
      </c>
      <c r="AL378" s="236">
        <f t="shared" si="382"/>
        <v>0</v>
      </c>
      <c r="AM378" s="249">
        <f t="shared" si="402"/>
        <v>0</v>
      </c>
      <c r="AN378" s="249">
        <f t="shared" si="411"/>
        <v>0</v>
      </c>
      <c r="AO378" s="249">
        <f t="shared" si="412"/>
        <v>0</v>
      </c>
      <c r="AP378" s="249">
        <f t="shared" si="413"/>
        <v>0</v>
      </c>
      <c r="AQ378" s="251">
        <f t="shared" si="414"/>
        <v>0</v>
      </c>
      <c r="AR378" s="243">
        <f t="shared" si="403"/>
        <v>0</v>
      </c>
      <c r="AS378" s="243">
        <f t="shared" si="394"/>
        <v>0</v>
      </c>
      <c r="AT378" s="249">
        <f t="shared" si="415"/>
        <v>0</v>
      </c>
      <c r="AU378" s="249">
        <f t="shared" si="404"/>
        <v>0</v>
      </c>
      <c r="AV378" s="44">
        <f t="shared" si="383"/>
        <v>1</v>
      </c>
      <c r="AW378" s="44">
        <f t="shared" si="384"/>
        <v>0</v>
      </c>
      <c r="AX378" s="249" t="e">
        <f t="shared" si="405"/>
        <v>#VALUE!</v>
      </c>
      <c r="AY378" s="249" t="e">
        <f t="shared" si="385"/>
        <v>#VALUE!</v>
      </c>
      <c r="AZ378" s="243" t="e">
        <f t="shared" si="386"/>
        <v>#VALUE!</v>
      </c>
      <c r="BA378" s="253">
        <f t="shared" si="387"/>
        <v>0</v>
      </c>
      <c r="BB378" s="253">
        <f t="shared" si="388"/>
        <v>0</v>
      </c>
      <c r="BC378" s="226">
        <f t="shared" si="389"/>
        <v>0</v>
      </c>
      <c r="BD378" s="249" t="b">
        <f t="shared" si="390"/>
        <v>0</v>
      </c>
      <c r="BE378" s="249">
        <f t="shared" si="395"/>
        <v>0</v>
      </c>
      <c r="BF378" s="236">
        <f t="shared" si="396"/>
        <v>0</v>
      </c>
      <c r="BG378" s="80"/>
      <c r="BH378" s="80"/>
      <c r="BI378" s="80"/>
      <c r="BN378" s="82"/>
      <c r="BO378" s="82"/>
      <c r="BP378" s="82"/>
      <c r="BQ378" s="82"/>
      <c r="BR378" s="82"/>
      <c r="BS378" s="82"/>
      <c r="BU378" s="131"/>
      <c r="BV378" s="131"/>
    </row>
    <row r="379" spans="1:74" ht="12.75" customHeight="1">
      <c r="A379" s="56"/>
      <c r="B379" s="93"/>
      <c r="C379" s="40" t="str">
        <f t="shared" si="397"/>
        <v/>
      </c>
      <c r="D379" s="55" t="str">
        <f t="shared" si="393"/>
        <v/>
      </c>
      <c r="E379" s="102" t="str">
        <f t="shared" si="391"/>
        <v/>
      </c>
      <c r="F379" s="103" t="str">
        <f t="shared" si="406"/>
        <v/>
      </c>
      <c r="G379" s="102" t="str">
        <f t="shared" si="392"/>
        <v/>
      </c>
      <c r="H379" s="189" t="str">
        <f t="shared" si="407"/>
        <v/>
      </c>
      <c r="I379" s="190"/>
      <c r="J379" s="104"/>
      <c r="K379" s="104"/>
      <c r="L379" s="105" t="str">
        <f t="shared" si="398"/>
        <v/>
      </c>
      <c r="M379" s="104"/>
      <c r="N379" s="104"/>
      <c r="O379" s="107" t="str">
        <f t="shared" si="399"/>
        <v/>
      </c>
      <c r="P379" s="53"/>
      <c r="Q379" s="254"/>
      <c r="R379" s="238">
        <f t="shared" si="368"/>
        <v>0</v>
      </c>
      <c r="S379" s="44">
        <f t="shared" si="369"/>
        <v>0</v>
      </c>
      <c r="T379" s="44">
        <f t="shared" si="370"/>
        <v>1900</v>
      </c>
      <c r="U379" s="44">
        <f t="shared" si="371"/>
        <v>0</v>
      </c>
      <c r="V379" s="44">
        <f t="shared" si="372"/>
        <v>0</v>
      </c>
      <c r="W379" s="44">
        <f t="shared" si="400"/>
        <v>0</v>
      </c>
      <c r="X379" s="236">
        <f t="shared" si="373"/>
        <v>1</v>
      </c>
      <c r="Y379" s="236">
        <f t="shared" si="374"/>
        <v>0</v>
      </c>
      <c r="Z379" s="236">
        <f t="shared" si="375"/>
        <v>0</v>
      </c>
      <c r="AA379" s="236">
        <f t="shared" si="376"/>
        <v>0</v>
      </c>
      <c r="AB379" s="236">
        <f t="shared" si="377"/>
        <v>0</v>
      </c>
      <c r="AC379" s="251">
        <f>PMT(U379/R24*(AB379),1,-AQ378,AQ378)</f>
        <v>0</v>
      </c>
      <c r="AD379" s="251">
        <f t="shared" si="378"/>
        <v>0</v>
      </c>
      <c r="AE379" s="251">
        <f t="shared" si="379"/>
        <v>0</v>
      </c>
      <c r="AF379" s="251">
        <f t="shared" si="380"/>
        <v>0</v>
      </c>
      <c r="AG379" s="251">
        <f t="shared" si="381"/>
        <v>0</v>
      </c>
      <c r="AH379" s="252">
        <f t="shared" si="408"/>
        <v>0</v>
      </c>
      <c r="AI379" s="252">
        <f t="shared" si="409"/>
        <v>1</v>
      </c>
      <c r="AJ379" s="236">
        <f t="shared" si="410"/>
        <v>0</v>
      </c>
      <c r="AK379" s="249">
        <f t="shared" si="401"/>
        <v>0</v>
      </c>
      <c r="AL379" s="236">
        <f t="shared" si="382"/>
        <v>0</v>
      </c>
      <c r="AM379" s="249">
        <f t="shared" si="402"/>
        <v>0</v>
      </c>
      <c r="AN379" s="249">
        <f t="shared" si="411"/>
        <v>0</v>
      </c>
      <c r="AO379" s="249">
        <f t="shared" si="412"/>
        <v>0</v>
      </c>
      <c r="AP379" s="249">
        <f t="shared" si="413"/>
        <v>0</v>
      </c>
      <c r="AQ379" s="251">
        <f t="shared" si="414"/>
        <v>0</v>
      </c>
      <c r="AR379" s="243">
        <f t="shared" si="403"/>
        <v>0</v>
      </c>
      <c r="AS379" s="243">
        <f t="shared" si="394"/>
        <v>0</v>
      </c>
      <c r="AT379" s="249">
        <f t="shared" si="415"/>
        <v>0</v>
      </c>
      <c r="AU379" s="249">
        <f t="shared" si="404"/>
        <v>0</v>
      </c>
      <c r="AV379" s="44">
        <f t="shared" si="383"/>
        <v>1</v>
      </c>
      <c r="AW379" s="44">
        <f t="shared" si="384"/>
        <v>0</v>
      </c>
      <c r="AX379" s="249" t="e">
        <f t="shared" si="405"/>
        <v>#VALUE!</v>
      </c>
      <c r="AY379" s="249" t="e">
        <f t="shared" si="385"/>
        <v>#VALUE!</v>
      </c>
      <c r="AZ379" s="243" t="e">
        <f t="shared" si="386"/>
        <v>#VALUE!</v>
      </c>
      <c r="BA379" s="253">
        <f t="shared" si="387"/>
        <v>0</v>
      </c>
      <c r="BB379" s="253">
        <f t="shared" si="388"/>
        <v>0</v>
      </c>
      <c r="BC379" s="226">
        <f t="shared" si="389"/>
        <v>0</v>
      </c>
      <c r="BD379" s="249" t="b">
        <f t="shared" si="390"/>
        <v>0</v>
      </c>
      <c r="BE379" s="249">
        <f t="shared" si="395"/>
        <v>0</v>
      </c>
      <c r="BF379" s="236">
        <f t="shared" si="396"/>
        <v>0</v>
      </c>
      <c r="BG379" s="80"/>
      <c r="BH379" s="80"/>
      <c r="BI379" s="80"/>
      <c r="BN379" s="82"/>
      <c r="BO379" s="82"/>
      <c r="BP379" s="82"/>
      <c r="BQ379" s="82"/>
      <c r="BR379" s="82"/>
      <c r="BS379" s="82"/>
      <c r="BU379" s="131"/>
      <c r="BV379" s="131"/>
    </row>
    <row r="380" spans="1:74" ht="12.75" customHeight="1">
      <c r="A380" s="56"/>
      <c r="B380" s="93"/>
      <c r="C380" s="40" t="str">
        <f t="shared" si="397"/>
        <v/>
      </c>
      <c r="D380" s="55" t="str">
        <f t="shared" si="393"/>
        <v/>
      </c>
      <c r="E380" s="102" t="str">
        <f t="shared" si="391"/>
        <v/>
      </c>
      <c r="F380" s="103" t="str">
        <f t="shared" si="406"/>
        <v/>
      </c>
      <c r="G380" s="102" t="str">
        <f t="shared" si="392"/>
        <v/>
      </c>
      <c r="H380" s="189" t="str">
        <f t="shared" si="407"/>
        <v/>
      </c>
      <c r="I380" s="190"/>
      <c r="J380" s="104"/>
      <c r="K380" s="104"/>
      <c r="L380" s="105" t="str">
        <f t="shared" si="398"/>
        <v/>
      </c>
      <c r="M380" s="104"/>
      <c r="N380" s="104"/>
      <c r="O380" s="107" t="str">
        <f t="shared" si="399"/>
        <v/>
      </c>
      <c r="P380" s="53"/>
      <c r="Q380" s="254"/>
      <c r="R380" s="238">
        <f t="shared" si="368"/>
        <v>0</v>
      </c>
      <c r="S380" s="44">
        <f t="shared" si="369"/>
        <v>0</v>
      </c>
      <c r="T380" s="44">
        <f t="shared" si="370"/>
        <v>1900</v>
      </c>
      <c r="U380" s="44">
        <f t="shared" si="371"/>
        <v>0</v>
      </c>
      <c r="V380" s="44">
        <f t="shared" si="372"/>
        <v>0</v>
      </c>
      <c r="W380" s="44">
        <f t="shared" si="400"/>
        <v>0</v>
      </c>
      <c r="X380" s="236">
        <f t="shared" si="373"/>
        <v>1</v>
      </c>
      <c r="Y380" s="236">
        <f t="shared" si="374"/>
        <v>0</v>
      </c>
      <c r="Z380" s="236">
        <f t="shared" si="375"/>
        <v>0</v>
      </c>
      <c r="AA380" s="236">
        <f t="shared" si="376"/>
        <v>0</v>
      </c>
      <c r="AB380" s="236">
        <f t="shared" si="377"/>
        <v>0</v>
      </c>
      <c r="AC380" s="251">
        <f>PMT(U380/R24*(AB380),1,-AQ379,AQ379)</f>
        <v>0</v>
      </c>
      <c r="AD380" s="251">
        <f t="shared" si="378"/>
        <v>0</v>
      </c>
      <c r="AE380" s="251">
        <f t="shared" si="379"/>
        <v>0</v>
      </c>
      <c r="AF380" s="251">
        <f t="shared" si="380"/>
        <v>0</v>
      </c>
      <c r="AG380" s="251">
        <f t="shared" si="381"/>
        <v>0</v>
      </c>
      <c r="AH380" s="252">
        <f t="shared" si="408"/>
        <v>0</v>
      </c>
      <c r="AI380" s="252">
        <f t="shared" si="409"/>
        <v>1</v>
      </c>
      <c r="AJ380" s="236">
        <f t="shared" si="410"/>
        <v>0</v>
      </c>
      <c r="AK380" s="249">
        <f t="shared" si="401"/>
        <v>0</v>
      </c>
      <c r="AL380" s="236">
        <f t="shared" si="382"/>
        <v>0</v>
      </c>
      <c r="AM380" s="249">
        <f t="shared" si="402"/>
        <v>0</v>
      </c>
      <c r="AN380" s="249">
        <f t="shared" si="411"/>
        <v>0</v>
      </c>
      <c r="AO380" s="249">
        <f t="shared" si="412"/>
        <v>0</v>
      </c>
      <c r="AP380" s="249">
        <f t="shared" si="413"/>
        <v>0</v>
      </c>
      <c r="AQ380" s="251">
        <f t="shared" si="414"/>
        <v>0</v>
      </c>
      <c r="AR380" s="243">
        <f t="shared" si="403"/>
        <v>0</v>
      </c>
      <c r="AS380" s="243">
        <f t="shared" si="394"/>
        <v>0</v>
      </c>
      <c r="AT380" s="249">
        <f t="shared" si="415"/>
        <v>0</v>
      </c>
      <c r="AU380" s="249">
        <f t="shared" si="404"/>
        <v>0</v>
      </c>
      <c r="AV380" s="44">
        <f t="shared" si="383"/>
        <v>1</v>
      </c>
      <c r="AW380" s="44">
        <f t="shared" si="384"/>
        <v>0</v>
      </c>
      <c r="AX380" s="249" t="e">
        <f t="shared" si="405"/>
        <v>#VALUE!</v>
      </c>
      <c r="AY380" s="249" t="e">
        <f t="shared" si="385"/>
        <v>#VALUE!</v>
      </c>
      <c r="AZ380" s="243" t="e">
        <f t="shared" si="386"/>
        <v>#VALUE!</v>
      </c>
      <c r="BA380" s="253">
        <f t="shared" si="387"/>
        <v>0</v>
      </c>
      <c r="BB380" s="253">
        <f t="shared" si="388"/>
        <v>0</v>
      </c>
      <c r="BC380" s="226">
        <f t="shared" si="389"/>
        <v>0</v>
      </c>
      <c r="BD380" s="249" t="b">
        <f t="shared" si="390"/>
        <v>0</v>
      </c>
      <c r="BE380" s="249">
        <f t="shared" si="395"/>
        <v>0</v>
      </c>
      <c r="BF380" s="236">
        <f t="shared" si="396"/>
        <v>0</v>
      </c>
      <c r="BG380" s="80"/>
      <c r="BH380" s="80"/>
      <c r="BI380" s="80"/>
      <c r="BN380" s="82"/>
      <c r="BO380" s="82"/>
      <c r="BP380" s="82"/>
      <c r="BQ380" s="82"/>
      <c r="BR380" s="82"/>
      <c r="BS380" s="82"/>
      <c r="BU380" s="131"/>
      <c r="BV380" s="131"/>
    </row>
    <row r="381" spans="1:74" ht="12.75" customHeight="1">
      <c r="A381" s="56"/>
      <c r="B381" s="93"/>
      <c r="C381" s="40" t="str">
        <f t="shared" si="397"/>
        <v/>
      </c>
      <c r="D381" s="55" t="str">
        <f t="shared" si="393"/>
        <v/>
      </c>
      <c r="E381" s="102" t="str">
        <f t="shared" si="391"/>
        <v/>
      </c>
      <c r="F381" s="103" t="str">
        <f t="shared" si="406"/>
        <v/>
      </c>
      <c r="G381" s="102" t="str">
        <f t="shared" si="392"/>
        <v/>
      </c>
      <c r="H381" s="189" t="str">
        <f t="shared" si="407"/>
        <v/>
      </c>
      <c r="I381" s="190"/>
      <c r="J381" s="104"/>
      <c r="K381" s="104"/>
      <c r="L381" s="105" t="str">
        <f t="shared" si="398"/>
        <v/>
      </c>
      <c r="M381" s="104"/>
      <c r="N381" s="104"/>
      <c r="O381" s="107" t="str">
        <f t="shared" si="399"/>
        <v/>
      </c>
      <c r="P381" s="53"/>
      <c r="Q381" s="254"/>
      <c r="R381" s="238">
        <f t="shared" si="368"/>
        <v>0</v>
      </c>
      <c r="S381" s="44">
        <f t="shared" si="369"/>
        <v>0</v>
      </c>
      <c r="T381" s="44">
        <f t="shared" si="370"/>
        <v>1900</v>
      </c>
      <c r="U381" s="44">
        <f t="shared" si="371"/>
        <v>0</v>
      </c>
      <c r="V381" s="44">
        <f t="shared" si="372"/>
        <v>0</v>
      </c>
      <c r="W381" s="44">
        <f t="shared" si="400"/>
        <v>0</v>
      </c>
      <c r="X381" s="236">
        <f t="shared" si="373"/>
        <v>1</v>
      </c>
      <c r="Y381" s="236">
        <f t="shared" si="374"/>
        <v>0</v>
      </c>
      <c r="Z381" s="236">
        <f t="shared" si="375"/>
        <v>0</v>
      </c>
      <c r="AA381" s="236">
        <f t="shared" si="376"/>
        <v>0</v>
      </c>
      <c r="AB381" s="236">
        <f t="shared" si="377"/>
        <v>0</v>
      </c>
      <c r="AC381" s="251">
        <f>PMT(U381/R24*(AB381),1,-AQ380,AQ380)</f>
        <v>0</v>
      </c>
      <c r="AD381" s="251">
        <f t="shared" si="378"/>
        <v>0</v>
      </c>
      <c r="AE381" s="251">
        <f t="shared" si="379"/>
        <v>0</v>
      </c>
      <c r="AF381" s="251">
        <f t="shared" si="380"/>
        <v>0</v>
      </c>
      <c r="AG381" s="251">
        <f t="shared" si="381"/>
        <v>0</v>
      </c>
      <c r="AH381" s="252">
        <f t="shared" si="408"/>
        <v>0</v>
      </c>
      <c r="AI381" s="252">
        <f t="shared" si="409"/>
        <v>1</v>
      </c>
      <c r="AJ381" s="236">
        <f t="shared" si="410"/>
        <v>0</v>
      </c>
      <c r="AK381" s="249">
        <f t="shared" si="401"/>
        <v>0</v>
      </c>
      <c r="AL381" s="236">
        <f t="shared" si="382"/>
        <v>0</v>
      </c>
      <c r="AM381" s="249">
        <f t="shared" si="402"/>
        <v>0</v>
      </c>
      <c r="AN381" s="249">
        <f t="shared" si="411"/>
        <v>0</v>
      </c>
      <c r="AO381" s="249">
        <f t="shared" si="412"/>
        <v>0</v>
      </c>
      <c r="AP381" s="249">
        <f t="shared" si="413"/>
        <v>0</v>
      </c>
      <c r="AQ381" s="251">
        <f t="shared" si="414"/>
        <v>0</v>
      </c>
      <c r="AR381" s="243">
        <f t="shared" si="403"/>
        <v>0</v>
      </c>
      <c r="AS381" s="243">
        <f t="shared" si="394"/>
        <v>0</v>
      </c>
      <c r="AT381" s="249">
        <f t="shared" si="415"/>
        <v>0</v>
      </c>
      <c r="AU381" s="249">
        <f t="shared" si="404"/>
        <v>0</v>
      </c>
      <c r="AV381" s="44">
        <f t="shared" si="383"/>
        <v>1</v>
      </c>
      <c r="AW381" s="44">
        <f t="shared" si="384"/>
        <v>0</v>
      </c>
      <c r="AX381" s="249" t="e">
        <f t="shared" si="405"/>
        <v>#VALUE!</v>
      </c>
      <c r="AY381" s="249" t="e">
        <f t="shared" si="385"/>
        <v>#VALUE!</v>
      </c>
      <c r="AZ381" s="243" t="e">
        <f t="shared" si="386"/>
        <v>#VALUE!</v>
      </c>
      <c r="BA381" s="253">
        <f t="shared" si="387"/>
        <v>0</v>
      </c>
      <c r="BB381" s="253">
        <f t="shared" si="388"/>
        <v>0</v>
      </c>
      <c r="BC381" s="226">
        <f t="shared" si="389"/>
        <v>0</v>
      </c>
      <c r="BD381" s="249" t="b">
        <f t="shared" si="390"/>
        <v>0</v>
      </c>
      <c r="BE381" s="249">
        <f t="shared" si="395"/>
        <v>0</v>
      </c>
      <c r="BF381" s="236">
        <f t="shared" si="396"/>
        <v>0</v>
      </c>
      <c r="BG381" s="80"/>
      <c r="BH381" s="80"/>
      <c r="BI381" s="80"/>
      <c r="BN381" s="82"/>
      <c r="BO381" s="82"/>
      <c r="BP381" s="82"/>
      <c r="BQ381" s="82"/>
      <c r="BR381" s="82"/>
      <c r="BS381" s="82"/>
      <c r="BU381" s="131"/>
      <c r="BV381" s="131"/>
    </row>
    <row r="382" spans="1:74" ht="12.75" customHeight="1">
      <c r="A382" s="56"/>
      <c r="B382" s="93"/>
      <c r="C382" s="40" t="str">
        <f t="shared" si="397"/>
        <v/>
      </c>
      <c r="D382" s="55" t="str">
        <f t="shared" si="393"/>
        <v/>
      </c>
      <c r="E382" s="102" t="str">
        <f t="shared" si="391"/>
        <v/>
      </c>
      <c r="F382" s="103" t="str">
        <f t="shared" si="406"/>
        <v/>
      </c>
      <c r="G382" s="102" t="str">
        <f t="shared" si="392"/>
        <v/>
      </c>
      <c r="H382" s="189" t="str">
        <f t="shared" si="407"/>
        <v/>
      </c>
      <c r="I382" s="190"/>
      <c r="J382" s="104"/>
      <c r="K382" s="104"/>
      <c r="L382" s="105" t="str">
        <f t="shared" si="398"/>
        <v/>
      </c>
      <c r="M382" s="104"/>
      <c r="N382" s="104"/>
      <c r="O382" s="107" t="str">
        <f t="shared" si="399"/>
        <v/>
      </c>
      <c r="P382" s="53"/>
      <c r="Q382" s="254"/>
      <c r="R382" s="238">
        <f t="shared" ref="R382:R445" si="416">IF(A382&lt;&gt;"",1,0)</f>
        <v>0</v>
      </c>
      <c r="S382" s="44">
        <f t="shared" ref="S382:S445" si="417">IF(Y382&gt;=0,0,1)</f>
        <v>0</v>
      </c>
      <c r="T382" s="44">
        <f t="shared" ref="T382:T445" si="418">YEAR(A382)</f>
        <v>1900</v>
      </c>
      <c r="U382" s="44">
        <f t="shared" ref="U382:U445" si="419">IF(D382&lt;&gt;"",D382,0)</f>
        <v>0</v>
      </c>
      <c r="V382" s="44">
        <f t="shared" ref="V382:V445" si="420">IF(B382-J382-N382&gt;0,1,0)</f>
        <v>0</v>
      </c>
      <c r="W382" s="44">
        <f t="shared" si="400"/>
        <v>0</v>
      </c>
      <c r="X382" s="236">
        <f t="shared" ref="X382:X445" si="421">IF(W382&lt;&gt;0,0,1)</f>
        <v>1</v>
      </c>
      <c r="Y382" s="236">
        <f t="shared" ref="Y382:Y445" si="422">IF(R382=1,A382-A381,0)</f>
        <v>0</v>
      </c>
      <c r="Z382" s="236">
        <f t="shared" ref="Z382:Z445" si="423">SUM((Y381+Y382+Z381)*X381)</f>
        <v>0</v>
      </c>
      <c r="AA382" s="236">
        <f t="shared" ref="AA382:AA445" si="424">SUM(Z382*W382)</f>
        <v>0</v>
      </c>
      <c r="AB382" s="236">
        <f t="shared" ref="AB382:AB445" si="425">IF(AA382=0,Y382*W382,AA382)</f>
        <v>0</v>
      </c>
      <c r="AC382" s="251">
        <f>PMT(U382/R24*(AB382),1,-AQ381,AQ381)</f>
        <v>0</v>
      </c>
      <c r="AD382" s="251">
        <f t="shared" ref="AD382:AD445" si="426">SUM(AC382+AG381)</f>
        <v>0</v>
      </c>
      <c r="AE382" s="251">
        <f t="shared" ref="AE382:AE445" si="427">IF(B382-J382-N382&gt;0,B382-J382-N382,0)</f>
        <v>0</v>
      </c>
      <c r="AF382" s="251">
        <f t="shared" ref="AF382:AF445" si="428">IF(AE382&gt;AD382,AD382,AE382)</f>
        <v>0</v>
      </c>
      <c r="AG382" s="251">
        <f t="shared" ref="AG382:AG445" si="429">SUM(AD382-AF382)</f>
        <v>0</v>
      </c>
      <c r="AH382" s="252">
        <f t="shared" si="408"/>
        <v>0</v>
      </c>
      <c r="AI382" s="252">
        <f t="shared" si="409"/>
        <v>1</v>
      </c>
      <c r="AJ382" s="236">
        <f t="shared" si="410"/>
        <v>0</v>
      </c>
      <c r="AK382" s="249">
        <f t="shared" si="401"/>
        <v>0</v>
      </c>
      <c r="AL382" s="236">
        <f t="shared" ref="AL382:AL445" si="430">IF(((B382-J382-N382)*N382)&lt;0,1,0)</f>
        <v>0</v>
      </c>
      <c r="AM382" s="249">
        <f t="shared" si="402"/>
        <v>0</v>
      </c>
      <c r="AN382" s="249">
        <f t="shared" si="411"/>
        <v>0</v>
      </c>
      <c r="AO382" s="249">
        <f t="shared" si="412"/>
        <v>0</v>
      </c>
      <c r="AP382" s="249">
        <f t="shared" si="413"/>
        <v>0</v>
      </c>
      <c r="AQ382" s="251">
        <f t="shared" si="414"/>
        <v>0</v>
      </c>
      <c r="AR382" s="243">
        <f t="shared" si="403"/>
        <v>0</v>
      </c>
      <c r="AS382" s="243">
        <f t="shared" si="394"/>
        <v>0</v>
      </c>
      <c r="AT382" s="249">
        <f t="shared" si="415"/>
        <v>0</v>
      </c>
      <c r="AU382" s="249">
        <f t="shared" si="404"/>
        <v>0</v>
      </c>
      <c r="AV382" s="44">
        <f t="shared" ref="AV382:AV445" si="431">IF(T382=T381,1,0)</f>
        <v>1</v>
      </c>
      <c r="AW382" s="44">
        <f t="shared" ref="AW382:AW445" si="432">IF(T382=T381,0,1)</f>
        <v>0</v>
      </c>
      <c r="AX382" s="249" t="e">
        <f t="shared" si="405"/>
        <v>#VALUE!</v>
      </c>
      <c r="AY382" s="249" t="e">
        <f t="shared" ref="AY382:AY445" si="433">IF(AX383=0,(AX382*AV382),0)</f>
        <v>#VALUE!</v>
      </c>
      <c r="AZ382" s="243" t="e">
        <f t="shared" ref="AZ382:AZ445" si="434">SUM((AX382*AW383)-AY382)</f>
        <v>#VALUE!</v>
      </c>
      <c r="BA382" s="253">
        <f t="shared" ref="BA382:BA445" si="435">IFERROR(AY382,0)</f>
        <v>0</v>
      </c>
      <c r="BB382" s="253">
        <f t="shared" ref="BB382:BB445" si="436">IFERROR(AZ382,0)</f>
        <v>0</v>
      </c>
      <c r="BC382" s="226">
        <f t="shared" ref="BC382:BC445" si="437">IF(AB382&lt;45,W382,0)</f>
        <v>0</v>
      </c>
      <c r="BD382" s="249" t="b">
        <f t="shared" ref="BD382:BD445" si="438">AND(R382=1,R383=0)</f>
        <v>0</v>
      </c>
      <c r="BE382" s="249">
        <f t="shared" si="395"/>
        <v>0</v>
      </c>
      <c r="BF382" s="236">
        <f t="shared" si="396"/>
        <v>0</v>
      </c>
      <c r="BG382" s="80"/>
      <c r="BH382" s="80"/>
      <c r="BI382" s="80"/>
      <c r="BN382" s="82"/>
      <c r="BO382" s="82"/>
      <c r="BP382" s="82"/>
      <c r="BQ382" s="82"/>
      <c r="BR382" s="82"/>
      <c r="BS382" s="82"/>
      <c r="BU382" s="131"/>
      <c r="BV382" s="131"/>
    </row>
    <row r="383" spans="1:74" ht="12.75" customHeight="1">
      <c r="A383" s="56"/>
      <c r="B383" s="93"/>
      <c r="C383" s="40" t="str">
        <f t="shared" si="397"/>
        <v/>
      </c>
      <c r="D383" s="55" t="str">
        <f t="shared" si="393"/>
        <v/>
      </c>
      <c r="E383" s="102" t="str">
        <f t="shared" si="391"/>
        <v/>
      </c>
      <c r="F383" s="103" t="str">
        <f t="shared" si="406"/>
        <v/>
      </c>
      <c r="G383" s="102" t="str">
        <f t="shared" si="392"/>
        <v/>
      </c>
      <c r="H383" s="189" t="str">
        <f t="shared" si="407"/>
        <v/>
      </c>
      <c r="I383" s="190"/>
      <c r="J383" s="104"/>
      <c r="K383" s="104"/>
      <c r="L383" s="105" t="str">
        <f t="shared" si="398"/>
        <v/>
      </c>
      <c r="M383" s="104"/>
      <c r="N383" s="104"/>
      <c r="O383" s="107" t="str">
        <f t="shared" si="399"/>
        <v/>
      </c>
      <c r="P383" s="53"/>
      <c r="Q383" s="254"/>
      <c r="R383" s="238">
        <f t="shared" si="416"/>
        <v>0</v>
      </c>
      <c r="S383" s="44">
        <f t="shared" si="417"/>
        <v>0</v>
      </c>
      <c r="T383" s="44">
        <f t="shared" si="418"/>
        <v>1900</v>
      </c>
      <c r="U383" s="44">
        <f t="shared" si="419"/>
        <v>0</v>
      </c>
      <c r="V383" s="44">
        <f t="shared" si="420"/>
        <v>0</v>
      </c>
      <c r="W383" s="44">
        <f t="shared" si="400"/>
        <v>0</v>
      </c>
      <c r="X383" s="236">
        <f t="shared" si="421"/>
        <v>1</v>
      </c>
      <c r="Y383" s="236">
        <f t="shared" si="422"/>
        <v>0</v>
      </c>
      <c r="Z383" s="236">
        <f t="shared" si="423"/>
        <v>0</v>
      </c>
      <c r="AA383" s="236">
        <f t="shared" si="424"/>
        <v>0</v>
      </c>
      <c r="AB383" s="236">
        <f t="shared" si="425"/>
        <v>0</v>
      </c>
      <c r="AC383" s="251">
        <f>PMT(U383/R24*(AB383),1,-AQ382,AQ382)</f>
        <v>0</v>
      </c>
      <c r="AD383" s="251">
        <f t="shared" si="426"/>
        <v>0</v>
      </c>
      <c r="AE383" s="251">
        <f t="shared" si="427"/>
        <v>0</v>
      </c>
      <c r="AF383" s="251">
        <f t="shared" si="428"/>
        <v>0</v>
      </c>
      <c r="AG383" s="251">
        <f t="shared" si="429"/>
        <v>0</v>
      </c>
      <c r="AH383" s="252">
        <f t="shared" si="408"/>
        <v>0</v>
      </c>
      <c r="AI383" s="252">
        <f t="shared" si="409"/>
        <v>1</v>
      </c>
      <c r="AJ383" s="236">
        <f t="shared" si="410"/>
        <v>0</v>
      </c>
      <c r="AK383" s="249">
        <f t="shared" si="401"/>
        <v>0</v>
      </c>
      <c r="AL383" s="236">
        <f t="shared" si="430"/>
        <v>0</v>
      </c>
      <c r="AM383" s="249">
        <f t="shared" si="402"/>
        <v>0</v>
      </c>
      <c r="AN383" s="249">
        <f t="shared" si="411"/>
        <v>0</v>
      </c>
      <c r="AO383" s="249">
        <f t="shared" si="412"/>
        <v>0</v>
      </c>
      <c r="AP383" s="249">
        <f t="shared" si="413"/>
        <v>0</v>
      </c>
      <c r="AQ383" s="251">
        <f t="shared" si="414"/>
        <v>0</v>
      </c>
      <c r="AR383" s="243">
        <f t="shared" si="403"/>
        <v>0</v>
      </c>
      <c r="AS383" s="243">
        <f t="shared" si="394"/>
        <v>0</v>
      </c>
      <c r="AT383" s="249">
        <f t="shared" si="415"/>
        <v>0</v>
      </c>
      <c r="AU383" s="249">
        <f t="shared" si="404"/>
        <v>0</v>
      </c>
      <c r="AV383" s="44">
        <f t="shared" si="431"/>
        <v>1</v>
      </c>
      <c r="AW383" s="44">
        <f t="shared" si="432"/>
        <v>0</v>
      </c>
      <c r="AX383" s="249" t="e">
        <f t="shared" si="405"/>
        <v>#VALUE!</v>
      </c>
      <c r="AY383" s="249" t="e">
        <f t="shared" si="433"/>
        <v>#VALUE!</v>
      </c>
      <c r="AZ383" s="243" t="e">
        <f t="shared" si="434"/>
        <v>#VALUE!</v>
      </c>
      <c r="BA383" s="253">
        <f t="shared" si="435"/>
        <v>0</v>
      </c>
      <c r="BB383" s="253">
        <f t="shared" si="436"/>
        <v>0</v>
      </c>
      <c r="BC383" s="226">
        <f t="shared" si="437"/>
        <v>0</v>
      </c>
      <c r="BD383" s="249" t="b">
        <f t="shared" si="438"/>
        <v>0</v>
      </c>
      <c r="BE383" s="249">
        <f t="shared" si="395"/>
        <v>0</v>
      </c>
      <c r="BF383" s="236">
        <f t="shared" si="396"/>
        <v>0</v>
      </c>
      <c r="BG383" s="80"/>
      <c r="BH383" s="80"/>
      <c r="BI383" s="80"/>
      <c r="BN383" s="82"/>
      <c r="BO383" s="82"/>
      <c r="BP383" s="82"/>
      <c r="BQ383" s="82"/>
      <c r="BR383" s="82"/>
      <c r="BS383" s="82"/>
      <c r="BU383" s="131"/>
      <c r="BV383" s="131"/>
    </row>
    <row r="384" spans="1:74" ht="12.75" customHeight="1">
      <c r="A384" s="56"/>
      <c r="B384" s="93"/>
      <c r="C384" s="40" t="str">
        <f t="shared" si="397"/>
        <v/>
      </c>
      <c r="D384" s="55" t="str">
        <f t="shared" si="393"/>
        <v/>
      </c>
      <c r="E384" s="102" t="str">
        <f t="shared" si="391"/>
        <v/>
      </c>
      <c r="F384" s="103" t="str">
        <f t="shared" si="406"/>
        <v/>
      </c>
      <c r="G384" s="102" t="str">
        <f t="shared" si="392"/>
        <v/>
      </c>
      <c r="H384" s="189" t="str">
        <f t="shared" si="407"/>
        <v/>
      </c>
      <c r="I384" s="190"/>
      <c r="J384" s="104"/>
      <c r="K384" s="104"/>
      <c r="L384" s="105" t="str">
        <f t="shared" si="398"/>
        <v/>
      </c>
      <c r="M384" s="104"/>
      <c r="N384" s="104"/>
      <c r="O384" s="107" t="str">
        <f t="shared" si="399"/>
        <v/>
      </c>
      <c r="P384" s="53"/>
      <c r="Q384" s="254"/>
      <c r="R384" s="238">
        <f t="shared" si="416"/>
        <v>0</v>
      </c>
      <c r="S384" s="44">
        <f t="shared" si="417"/>
        <v>0</v>
      </c>
      <c r="T384" s="44">
        <f t="shared" si="418"/>
        <v>1900</v>
      </c>
      <c r="U384" s="44">
        <f t="shared" si="419"/>
        <v>0</v>
      </c>
      <c r="V384" s="44">
        <f t="shared" si="420"/>
        <v>0</v>
      </c>
      <c r="W384" s="44">
        <f t="shared" si="400"/>
        <v>0</v>
      </c>
      <c r="X384" s="236">
        <f t="shared" si="421"/>
        <v>1</v>
      </c>
      <c r="Y384" s="236">
        <f t="shared" si="422"/>
        <v>0</v>
      </c>
      <c r="Z384" s="236">
        <f t="shared" si="423"/>
        <v>0</v>
      </c>
      <c r="AA384" s="236">
        <f t="shared" si="424"/>
        <v>0</v>
      </c>
      <c r="AB384" s="236">
        <f t="shared" si="425"/>
        <v>0</v>
      </c>
      <c r="AC384" s="251">
        <f>PMT(U384/R24*(AB384),1,-AQ383,AQ383)</f>
        <v>0</v>
      </c>
      <c r="AD384" s="251">
        <f t="shared" si="426"/>
        <v>0</v>
      </c>
      <c r="AE384" s="251">
        <f t="shared" si="427"/>
        <v>0</v>
      </c>
      <c r="AF384" s="251">
        <f t="shared" si="428"/>
        <v>0</v>
      </c>
      <c r="AG384" s="251">
        <f t="shared" si="429"/>
        <v>0</v>
      </c>
      <c r="AH384" s="252">
        <f t="shared" si="408"/>
        <v>0</v>
      </c>
      <c r="AI384" s="252">
        <f t="shared" si="409"/>
        <v>1</v>
      </c>
      <c r="AJ384" s="236">
        <f t="shared" si="410"/>
        <v>0</v>
      </c>
      <c r="AK384" s="249">
        <f t="shared" si="401"/>
        <v>0</v>
      </c>
      <c r="AL384" s="236">
        <f t="shared" si="430"/>
        <v>0</v>
      </c>
      <c r="AM384" s="249">
        <f t="shared" si="402"/>
        <v>0</v>
      </c>
      <c r="AN384" s="249">
        <f t="shared" si="411"/>
        <v>0</v>
      </c>
      <c r="AO384" s="249">
        <f t="shared" si="412"/>
        <v>0</v>
      </c>
      <c r="AP384" s="249">
        <f t="shared" si="413"/>
        <v>0</v>
      </c>
      <c r="AQ384" s="251">
        <f t="shared" si="414"/>
        <v>0</v>
      </c>
      <c r="AR384" s="243">
        <f t="shared" si="403"/>
        <v>0</v>
      </c>
      <c r="AS384" s="243">
        <f t="shared" si="394"/>
        <v>0</v>
      </c>
      <c r="AT384" s="249">
        <f t="shared" si="415"/>
        <v>0</v>
      </c>
      <c r="AU384" s="249">
        <f t="shared" si="404"/>
        <v>0</v>
      </c>
      <c r="AV384" s="44">
        <f t="shared" si="431"/>
        <v>1</v>
      </c>
      <c r="AW384" s="44">
        <f t="shared" si="432"/>
        <v>0</v>
      </c>
      <c r="AX384" s="249" t="e">
        <f t="shared" si="405"/>
        <v>#VALUE!</v>
      </c>
      <c r="AY384" s="249" t="e">
        <f t="shared" si="433"/>
        <v>#VALUE!</v>
      </c>
      <c r="AZ384" s="243" t="e">
        <f t="shared" si="434"/>
        <v>#VALUE!</v>
      </c>
      <c r="BA384" s="253">
        <f t="shared" si="435"/>
        <v>0</v>
      </c>
      <c r="BB384" s="253">
        <f t="shared" si="436"/>
        <v>0</v>
      </c>
      <c r="BC384" s="226">
        <f t="shared" si="437"/>
        <v>0</v>
      </c>
      <c r="BD384" s="249" t="b">
        <f t="shared" si="438"/>
        <v>0</v>
      </c>
      <c r="BE384" s="249">
        <f t="shared" si="395"/>
        <v>0</v>
      </c>
      <c r="BF384" s="236">
        <f t="shared" si="396"/>
        <v>0</v>
      </c>
      <c r="BG384" s="80"/>
      <c r="BH384" s="80"/>
      <c r="BI384" s="80"/>
      <c r="BN384" s="82"/>
      <c r="BO384" s="82"/>
      <c r="BP384" s="82"/>
      <c r="BQ384" s="82"/>
      <c r="BR384" s="82"/>
      <c r="BS384" s="82"/>
      <c r="BU384" s="131"/>
      <c r="BV384" s="131"/>
    </row>
    <row r="385" spans="1:74" ht="12.75" customHeight="1">
      <c r="A385" s="56"/>
      <c r="B385" s="93"/>
      <c r="C385" s="40" t="str">
        <f t="shared" si="397"/>
        <v/>
      </c>
      <c r="D385" s="55" t="str">
        <f t="shared" si="393"/>
        <v/>
      </c>
      <c r="E385" s="102" t="str">
        <f t="shared" si="391"/>
        <v/>
      </c>
      <c r="F385" s="103" t="str">
        <f t="shared" si="406"/>
        <v/>
      </c>
      <c r="G385" s="102" t="str">
        <f t="shared" si="392"/>
        <v/>
      </c>
      <c r="H385" s="189" t="str">
        <f t="shared" si="407"/>
        <v/>
      </c>
      <c r="I385" s="190"/>
      <c r="J385" s="104"/>
      <c r="K385" s="104"/>
      <c r="L385" s="105" t="str">
        <f t="shared" si="398"/>
        <v/>
      </c>
      <c r="M385" s="104"/>
      <c r="N385" s="104"/>
      <c r="O385" s="107" t="str">
        <f t="shared" si="399"/>
        <v/>
      </c>
      <c r="P385" s="53"/>
      <c r="Q385" s="254"/>
      <c r="R385" s="238">
        <f t="shared" si="416"/>
        <v>0</v>
      </c>
      <c r="S385" s="44">
        <f t="shared" si="417"/>
        <v>0</v>
      </c>
      <c r="T385" s="44">
        <f t="shared" si="418"/>
        <v>1900</v>
      </c>
      <c r="U385" s="44">
        <f t="shared" si="419"/>
        <v>0</v>
      </c>
      <c r="V385" s="44">
        <f t="shared" si="420"/>
        <v>0</v>
      </c>
      <c r="W385" s="44">
        <f t="shared" si="400"/>
        <v>0</v>
      </c>
      <c r="X385" s="236">
        <f t="shared" si="421"/>
        <v>1</v>
      </c>
      <c r="Y385" s="236">
        <f t="shared" si="422"/>
        <v>0</v>
      </c>
      <c r="Z385" s="236">
        <f t="shared" si="423"/>
        <v>0</v>
      </c>
      <c r="AA385" s="236">
        <f t="shared" si="424"/>
        <v>0</v>
      </c>
      <c r="AB385" s="236">
        <f t="shared" si="425"/>
        <v>0</v>
      </c>
      <c r="AC385" s="251">
        <f>PMT(U385/R24*(AB385),1,-AQ384,AQ384)</f>
        <v>0</v>
      </c>
      <c r="AD385" s="251">
        <f t="shared" si="426"/>
        <v>0</v>
      </c>
      <c r="AE385" s="251">
        <f t="shared" si="427"/>
        <v>0</v>
      </c>
      <c r="AF385" s="251">
        <f t="shared" si="428"/>
        <v>0</v>
      </c>
      <c r="AG385" s="251">
        <f t="shared" si="429"/>
        <v>0</v>
      </c>
      <c r="AH385" s="252">
        <f t="shared" si="408"/>
        <v>0</v>
      </c>
      <c r="AI385" s="252">
        <f t="shared" si="409"/>
        <v>1</v>
      </c>
      <c r="AJ385" s="236">
        <f t="shared" si="410"/>
        <v>0</v>
      </c>
      <c r="AK385" s="249">
        <f t="shared" si="401"/>
        <v>0</v>
      </c>
      <c r="AL385" s="236">
        <f t="shared" si="430"/>
        <v>0</v>
      </c>
      <c r="AM385" s="249">
        <f t="shared" si="402"/>
        <v>0</v>
      </c>
      <c r="AN385" s="249">
        <f t="shared" si="411"/>
        <v>0</v>
      </c>
      <c r="AO385" s="249">
        <f t="shared" si="412"/>
        <v>0</v>
      </c>
      <c r="AP385" s="249">
        <f t="shared" si="413"/>
        <v>0</v>
      </c>
      <c r="AQ385" s="251">
        <f t="shared" si="414"/>
        <v>0</v>
      </c>
      <c r="AR385" s="243">
        <f t="shared" si="403"/>
        <v>0</v>
      </c>
      <c r="AS385" s="243">
        <f t="shared" si="394"/>
        <v>0</v>
      </c>
      <c r="AT385" s="249">
        <f t="shared" si="415"/>
        <v>0</v>
      </c>
      <c r="AU385" s="249">
        <f t="shared" si="404"/>
        <v>0</v>
      </c>
      <c r="AV385" s="44">
        <f t="shared" si="431"/>
        <v>1</v>
      </c>
      <c r="AW385" s="44">
        <f t="shared" si="432"/>
        <v>0</v>
      </c>
      <c r="AX385" s="249" t="e">
        <f t="shared" si="405"/>
        <v>#VALUE!</v>
      </c>
      <c r="AY385" s="249" t="e">
        <f t="shared" si="433"/>
        <v>#VALUE!</v>
      </c>
      <c r="AZ385" s="243" t="e">
        <f t="shared" si="434"/>
        <v>#VALUE!</v>
      </c>
      <c r="BA385" s="253">
        <f t="shared" si="435"/>
        <v>0</v>
      </c>
      <c r="BB385" s="253">
        <f t="shared" si="436"/>
        <v>0</v>
      </c>
      <c r="BC385" s="226">
        <f t="shared" si="437"/>
        <v>0</v>
      </c>
      <c r="BD385" s="249" t="b">
        <f t="shared" si="438"/>
        <v>0</v>
      </c>
      <c r="BE385" s="249">
        <f t="shared" si="395"/>
        <v>0</v>
      </c>
      <c r="BF385" s="236">
        <f t="shared" si="396"/>
        <v>0</v>
      </c>
      <c r="BG385" s="80"/>
      <c r="BH385" s="80"/>
      <c r="BI385" s="80"/>
      <c r="BN385" s="82"/>
      <c r="BO385" s="82"/>
      <c r="BP385" s="82"/>
      <c r="BQ385" s="82"/>
      <c r="BR385" s="82"/>
      <c r="BS385" s="82"/>
      <c r="BU385" s="131"/>
      <c r="BV385" s="131"/>
    </row>
    <row r="386" spans="1:74" ht="12.75" customHeight="1">
      <c r="A386" s="56"/>
      <c r="B386" s="93"/>
      <c r="C386" s="40" t="str">
        <f t="shared" si="397"/>
        <v/>
      </c>
      <c r="D386" s="55" t="str">
        <f t="shared" si="393"/>
        <v/>
      </c>
      <c r="E386" s="102" t="str">
        <f t="shared" ref="E386:E449" si="439">IF(B386*R386=0,"",AF386)</f>
        <v/>
      </c>
      <c r="F386" s="103" t="str">
        <f t="shared" si="406"/>
        <v/>
      </c>
      <c r="G386" s="102" t="str">
        <f t="shared" ref="G386:G449" si="440">IF(B386*R386=0,"",AP386)</f>
        <v/>
      </c>
      <c r="H386" s="189" t="str">
        <f t="shared" si="407"/>
        <v/>
      </c>
      <c r="I386" s="190"/>
      <c r="J386" s="104"/>
      <c r="K386" s="104"/>
      <c r="L386" s="105" t="str">
        <f t="shared" si="398"/>
        <v/>
      </c>
      <c r="M386" s="104"/>
      <c r="N386" s="104"/>
      <c r="O386" s="107" t="str">
        <f t="shared" si="399"/>
        <v/>
      </c>
      <c r="P386" s="53"/>
      <c r="Q386" s="254"/>
      <c r="R386" s="238">
        <f t="shared" si="416"/>
        <v>0</v>
      </c>
      <c r="S386" s="44">
        <f t="shared" si="417"/>
        <v>0</v>
      </c>
      <c r="T386" s="44">
        <f t="shared" si="418"/>
        <v>1900</v>
      </c>
      <c r="U386" s="44">
        <f t="shared" si="419"/>
        <v>0</v>
      </c>
      <c r="V386" s="44">
        <f t="shared" si="420"/>
        <v>0</v>
      </c>
      <c r="W386" s="44">
        <f t="shared" si="400"/>
        <v>0</v>
      </c>
      <c r="X386" s="236">
        <f t="shared" si="421"/>
        <v>1</v>
      </c>
      <c r="Y386" s="236">
        <f t="shared" si="422"/>
        <v>0</v>
      </c>
      <c r="Z386" s="236">
        <f t="shared" si="423"/>
        <v>0</v>
      </c>
      <c r="AA386" s="236">
        <f t="shared" si="424"/>
        <v>0</v>
      </c>
      <c r="AB386" s="236">
        <f t="shared" si="425"/>
        <v>0</v>
      </c>
      <c r="AC386" s="251">
        <f>PMT(U386/R24*(AB386),1,-AQ385,AQ385)</f>
        <v>0</v>
      </c>
      <c r="AD386" s="251">
        <f t="shared" si="426"/>
        <v>0</v>
      </c>
      <c r="AE386" s="251">
        <f t="shared" si="427"/>
        <v>0</v>
      </c>
      <c r="AF386" s="251">
        <f t="shared" si="428"/>
        <v>0</v>
      </c>
      <c r="AG386" s="251">
        <f t="shared" si="429"/>
        <v>0</v>
      </c>
      <c r="AH386" s="252">
        <f t="shared" si="408"/>
        <v>0</v>
      </c>
      <c r="AI386" s="252">
        <f t="shared" si="409"/>
        <v>1</v>
      </c>
      <c r="AJ386" s="236">
        <f t="shared" si="410"/>
        <v>0</v>
      </c>
      <c r="AK386" s="249">
        <f t="shared" si="401"/>
        <v>0</v>
      </c>
      <c r="AL386" s="236">
        <f t="shared" si="430"/>
        <v>0</v>
      </c>
      <c r="AM386" s="249">
        <f t="shared" si="402"/>
        <v>0</v>
      </c>
      <c r="AN386" s="249">
        <f t="shared" si="411"/>
        <v>0</v>
      </c>
      <c r="AO386" s="249">
        <f t="shared" si="412"/>
        <v>0</v>
      </c>
      <c r="AP386" s="249">
        <f t="shared" si="413"/>
        <v>0</v>
      </c>
      <c r="AQ386" s="251">
        <f t="shared" si="414"/>
        <v>0</v>
      </c>
      <c r="AR386" s="243">
        <f t="shared" si="403"/>
        <v>0</v>
      </c>
      <c r="AS386" s="243">
        <f t="shared" si="394"/>
        <v>0</v>
      </c>
      <c r="AT386" s="249">
        <f t="shared" si="415"/>
        <v>0</v>
      </c>
      <c r="AU386" s="249">
        <f t="shared" si="404"/>
        <v>0</v>
      </c>
      <c r="AV386" s="44">
        <f t="shared" si="431"/>
        <v>1</v>
      </c>
      <c r="AW386" s="44">
        <f t="shared" si="432"/>
        <v>0</v>
      </c>
      <c r="AX386" s="249" t="e">
        <f t="shared" si="405"/>
        <v>#VALUE!</v>
      </c>
      <c r="AY386" s="249" t="e">
        <f t="shared" si="433"/>
        <v>#VALUE!</v>
      </c>
      <c r="AZ386" s="243" t="e">
        <f t="shared" si="434"/>
        <v>#VALUE!</v>
      </c>
      <c r="BA386" s="253">
        <f t="shared" si="435"/>
        <v>0</v>
      </c>
      <c r="BB386" s="253">
        <f t="shared" si="436"/>
        <v>0</v>
      </c>
      <c r="BC386" s="226">
        <f t="shared" si="437"/>
        <v>0</v>
      </c>
      <c r="BD386" s="249" t="b">
        <f t="shared" si="438"/>
        <v>0</v>
      </c>
      <c r="BE386" s="249">
        <f t="shared" si="395"/>
        <v>0</v>
      </c>
      <c r="BF386" s="236">
        <f t="shared" si="396"/>
        <v>0</v>
      </c>
      <c r="BG386" s="80"/>
      <c r="BH386" s="80"/>
      <c r="BI386" s="80"/>
      <c r="BN386" s="82"/>
      <c r="BO386" s="82"/>
      <c r="BP386" s="82"/>
      <c r="BQ386" s="82"/>
      <c r="BR386" s="82"/>
      <c r="BS386" s="82"/>
      <c r="BU386" s="131"/>
      <c r="BV386" s="131"/>
    </row>
    <row r="387" spans="1:74" ht="12.75" customHeight="1">
      <c r="A387" s="56"/>
      <c r="B387" s="93"/>
      <c r="C387" s="40" t="str">
        <f t="shared" si="397"/>
        <v/>
      </c>
      <c r="D387" s="55" t="str">
        <f t="shared" ref="D387:D450" si="441">IF(A387="","",(D386))</f>
        <v/>
      </c>
      <c r="E387" s="102" t="str">
        <f t="shared" si="439"/>
        <v/>
      </c>
      <c r="F387" s="103" t="str">
        <f t="shared" si="406"/>
        <v/>
      </c>
      <c r="G387" s="102" t="str">
        <f t="shared" si="440"/>
        <v/>
      </c>
      <c r="H387" s="189" t="str">
        <f t="shared" si="407"/>
        <v/>
      </c>
      <c r="I387" s="190"/>
      <c r="J387" s="104"/>
      <c r="K387" s="104"/>
      <c r="L387" s="105" t="str">
        <f t="shared" si="398"/>
        <v/>
      </c>
      <c r="M387" s="104"/>
      <c r="N387" s="104"/>
      <c r="O387" s="107" t="str">
        <f t="shared" si="399"/>
        <v/>
      </c>
      <c r="P387" s="53"/>
      <c r="Q387" s="254"/>
      <c r="R387" s="238">
        <f t="shared" si="416"/>
        <v>0</v>
      </c>
      <c r="S387" s="44">
        <f t="shared" si="417"/>
        <v>0</v>
      </c>
      <c r="T387" s="44">
        <f t="shared" si="418"/>
        <v>1900</v>
      </c>
      <c r="U387" s="44">
        <f t="shared" si="419"/>
        <v>0</v>
      </c>
      <c r="V387" s="44">
        <f t="shared" si="420"/>
        <v>0</v>
      </c>
      <c r="W387" s="44">
        <f t="shared" si="400"/>
        <v>0</v>
      </c>
      <c r="X387" s="236">
        <f t="shared" si="421"/>
        <v>1</v>
      </c>
      <c r="Y387" s="236">
        <f t="shared" si="422"/>
        <v>0</v>
      </c>
      <c r="Z387" s="236">
        <f t="shared" si="423"/>
        <v>0</v>
      </c>
      <c r="AA387" s="236">
        <f t="shared" si="424"/>
        <v>0</v>
      </c>
      <c r="AB387" s="236">
        <f t="shared" si="425"/>
        <v>0</v>
      </c>
      <c r="AC387" s="251">
        <f>PMT(U387/R24*(AB387),1,-AQ386,AQ386)</f>
        <v>0</v>
      </c>
      <c r="AD387" s="251">
        <f t="shared" si="426"/>
        <v>0</v>
      </c>
      <c r="AE387" s="251">
        <f t="shared" si="427"/>
        <v>0</v>
      </c>
      <c r="AF387" s="251">
        <f t="shared" si="428"/>
        <v>0</v>
      </c>
      <c r="AG387" s="251">
        <f t="shared" si="429"/>
        <v>0</v>
      </c>
      <c r="AH387" s="252">
        <f t="shared" si="408"/>
        <v>0</v>
      </c>
      <c r="AI387" s="252">
        <f t="shared" si="409"/>
        <v>1</v>
      </c>
      <c r="AJ387" s="236">
        <f t="shared" si="410"/>
        <v>0</v>
      </c>
      <c r="AK387" s="249">
        <f t="shared" si="401"/>
        <v>0</v>
      </c>
      <c r="AL387" s="236">
        <f t="shared" si="430"/>
        <v>0</v>
      </c>
      <c r="AM387" s="249">
        <f t="shared" si="402"/>
        <v>0</v>
      </c>
      <c r="AN387" s="249">
        <f t="shared" si="411"/>
        <v>0</v>
      </c>
      <c r="AO387" s="249">
        <f t="shared" si="412"/>
        <v>0</v>
      </c>
      <c r="AP387" s="249">
        <f t="shared" si="413"/>
        <v>0</v>
      </c>
      <c r="AQ387" s="251">
        <f t="shared" si="414"/>
        <v>0</v>
      </c>
      <c r="AR387" s="243">
        <f t="shared" si="403"/>
        <v>0</v>
      </c>
      <c r="AS387" s="243">
        <f t="shared" si="394"/>
        <v>0</v>
      </c>
      <c r="AT387" s="249">
        <f t="shared" si="415"/>
        <v>0</v>
      </c>
      <c r="AU387" s="249">
        <f t="shared" si="404"/>
        <v>0</v>
      </c>
      <c r="AV387" s="44">
        <f t="shared" si="431"/>
        <v>1</v>
      </c>
      <c r="AW387" s="44">
        <f t="shared" si="432"/>
        <v>0</v>
      </c>
      <c r="AX387" s="249" t="e">
        <f t="shared" si="405"/>
        <v>#VALUE!</v>
      </c>
      <c r="AY387" s="249" t="e">
        <f t="shared" si="433"/>
        <v>#VALUE!</v>
      </c>
      <c r="AZ387" s="243" t="e">
        <f t="shared" si="434"/>
        <v>#VALUE!</v>
      </c>
      <c r="BA387" s="253">
        <f t="shared" si="435"/>
        <v>0</v>
      </c>
      <c r="BB387" s="253">
        <f t="shared" si="436"/>
        <v>0</v>
      </c>
      <c r="BC387" s="226">
        <f t="shared" si="437"/>
        <v>0</v>
      </c>
      <c r="BD387" s="249" t="b">
        <f t="shared" si="438"/>
        <v>0</v>
      </c>
      <c r="BE387" s="249">
        <f t="shared" si="395"/>
        <v>0</v>
      </c>
      <c r="BF387" s="236">
        <f t="shared" si="396"/>
        <v>0</v>
      </c>
      <c r="BG387" s="80"/>
      <c r="BH387" s="80"/>
      <c r="BI387" s="80"/>
      <c r="BN387" s="82"/>
      <c r="BO387" s="82"/>
      <c r="BP387" s="82"/>
      <c r="BQ387" s="82"/>
      <c r="BR387" s="82"/>
      <c r="BS387" s="82"/>
      <c r="BU387" s="131"/>
      <c r="BV387" s="131"/>
    </row>
    <row r="388" spans="1:74" ht="12.75" customHeight="1">
      <c r="A388" s="56"/>
      <c r="B388" s="93"/>
      <c r="C388" s="40" t="str">
        <f t="shared" si="397"/>
        <v/>
      </c>
      <c r="D388" s="55" t="str">
        <f t="shared" si="441"/>
        <v/>
      </c>
      <c r="E388" s="102" t="str">
        <f t="shared" si="439"/>
        <v/>
      </c>
      <c r="F388" s="103" t="str">
        <f t="shared" si="406"/>
        <v/>
      </c>
      <c r="G388" s="102" t="str">
        <f t="shared" si="440"/>
        <v/>
      </c>
      <c r="H388" s="189" t="str">
        <f t="shared" si="407"/>
        <v/>
      </c>
      <c r="I388" s="190"/>
      <c r="J388" s="104"/>
      <c r="K388" s="104"/>
      <c r="L388" s="105" t="str">
        <f t="shared" si="398"/>
        <v/>
      </c>
      <c r="M388" s="104"/>
      <c r="N388" s="104"/>
      <c r="O388" s="107" t="str">
        <f t="shared" si="399"/>
        <v/>
      </c>
      <c r="P388" s="53"/>
      <c r="Q388" s="254"/>
      <c r="R388" s="238">
        <f t="shared" si="416"/>
        <v>0</v>
      </c>
      <c r="S388" s="44">
        <f t="shared" si="417"/>
        <v>0</v>
      </c>
      <c r="T388" s="44">
        <f t="shared" si="418"/>
        <v>1900</v>
      </c>
      <c r="U388" s="44">
        <f t="shared" si="419"/>
        <v>0</v>
      </c>
      <c r="V388" s="44">
        <f t="shared" si="420"/>
        <v>0</v>
      </c>
      <c r="W388" s="44">
        <f t="shared" si="400"/>
        <v>0</v>
      </c>
      <c r="X388" s="236">
        <f t="shared" si="421"/>
        <v>1</v>
      </c>
      <c r="Y388" s="236">
        <f t="shared" si="422"/>
        <v>0</v>
      </c>
      <c r="Z388" s="236">
        <f t="shared" si="423"/>
        <v>0</v>
      </c>
      <c r="AA388" s="236">
        <f t="shared" si="424"/>
        <v>0</v>
      </c>
      <c r="AB388" s="236">
        <f t="shared" si="425"/>
        <v>0</v>
      </c>
      <c r="AC388" s="251">
        <f>PMT(U388/R24*(AB388),1,-AQ387,AQ387)</f>
        <v>0</v>
      </c>
      <c r="AD388" s="251">
        <f t="shared" si="426"/>
        <v>0</v>
      </c>
      <c r="AE388" s="251">
        <f t="shared" si="427"/>
        <v>0</v>
      </c>
      <c r="AF388" s="251">
        <f t="shared" si="428"/>
        <v>0</v>
      </c>
      <c r="AG388" s="251">
        <f t="shared" si="429"/>
        <v>0</v>
      </c>
      <c r="AH388" s="252">
        <f t="shared" si="408"/>
        <v>0</v>
      </c>
      <c r="AI388" s="252">
        <f t="shared" si="409"/>
        <v>1</v>
      </c>
      <c r="AJ388" s="236">
        <f t="shared" si="410"/>
        <v>0</v>
      </c>
      <c r="AK388" s="249">
        <f t="shared" si="401"/>
        <v>0</v>
      </c>
      <c r="AL388" s="236">
        <f t="shared" si="430"/>
        <v>0</v>
      </c>
      <c r="AM388" s="249">
        <f t="shared" si="402"/>
        <v>0</v>
      </c>
      <c r="AN388" s="249">
        <f t="shared" si="411"/>
        <v>0</v>
      </c>
      <c r="AO388" s="249">
        <f t="shared" si="412"/>
        <v>0</v>
      </c>
      <c r="AP388" s="249">
        <f t="shared" si="413"/>
        <v>0</v>
      </c>
      <c r="AQ388" s="251">
        <f t="shared" si="414"/>
        <v>0</v>
      </c>
      <c r="AR388" s="243">
        <f t="shared" si="403"/>
        <v>0</v>
      </c>
      <c r="AS388" s="243">
        <f t="shared" si="394"/>
        <v>0</v>
      </c>
      <c r="AT388" s="249">
        <f t="shared" si="415"/>
        <v>0</v>
      </c>
      <c r="AU388" s="249">
        <f t="shared" si="404"/>
        <v>0</v>
      </c>
      <c r="AV388" s="44">
        <f t="shared" si="431"/>
        <v>1</v>
      </c>
      <c r="AW388" s="44">
        <f t="shared" si="432"/>
        <v>0</v>
      </c>
      <c r="AX388" s="249" t="e">
        <f t="shared" si="405"/>
        <v>#VALUE!</v>
      </c>
      <c r="AY388" s="249" t="e">
        <f t="shared" si="433"/>
        <v>#VALUE!</v>
      </c>
      <c r="AZ388" s="243" t="e">
        <f t="shared" si="434"/>
        <v>#VALUE!</v>
      </c>
      <c r="BA388" s="253">
        <f t="shared" si="435"/>
        <v>0</v>
      </c>
      <c r="BB388" s="253">
        <f t="shared" si="436"/>
        <v>0</v>
      </c>
      <c r="BC388" s="226">
        <f t="shared" si="437"/>
        <v>0</v>
      </c>
      <c r="BD388" s="249" t="b">
        <f t="shared" si="438"/>
        <v>0</v>
      </c>
      <c r="BE388" s="249">
        <f t="shared" si="395"/>
        <v>0</v>
      </c>
      <c r="BF388" s="236">
        <f t="shared" si="396"/>
        <v>0</v>
      </c>
      <c r="BG388" s="80"/>
      <c r="BH388" s="80"/>
      <c r="BI388" s="80"/>
      <c r="BN388" s="82"/>
      <c r="BO388" s="82"/>
      <c r="BP388" s="82"/>
      <c r="BQ388" s="82"/>
      <c r="BR388" s="82"/>
      <c r="BS388" s="82"/>
      <c r="BU388" s="131"/>
      <c r="BV388" s="131"/>
    </row>
    <row r="389" spans="1:74" ht="12.75" customHeight="1">
      <c r="A389" s="56"/>
      <c r="B389" s="93"/>
      <c r="C389" s="40" t="str">
        <f t="shared" si="397"/>
        <v/>
      </c>
      <c r="D389" s="55" t="str">
        <f t="shared" si="441"/>
        <v/>
      </c>
      <c r="E389" s="102" t="str">
        <f t="shared" si="439"/>
        <v/>
      </c>
      <c r="F389" s="103" t="str">
        <f t="shared" si="406"/>
        <v/>
      </c>
      <c r="G389" s="102" t="str">
        <f t="shared" si="440"/>
        <v/>
      </c>
      <c r="H389" s="189" t="str">
        <f t="shared" si="407"/>
        <v/>
      </c>
      <c r="I389" s="190"/>
      <c r="J389" s="104"/>
      <c r="K389" s="104"/>
      <c r="L389" s="105" t="str">
        <f t="shared" si="398"/>
        <v/>
      </c>
      <c r="M389" s="104"/>
      <c r="N389" s="104"/>
      <c r="O389" s="107" t="str">
        <f t="shared" si="399"/>
        <v/>
      </c>
      <c r="P389" s="53"/>
      <c r="Q389" s="254"/>
      <c r="R389" s="238">
        <f t="shared" si="416"/>
        <v>0</v>
      </c>
      <c r="S389" s="44">
        <f t="shared" si="417"/>
        <v>0</v>
      </c>
      <c r="T389" s="44">
        <f t="shared" si="418"/>
        <v>1900</v>
      </c>
      <c r="U389" s="44">
        <f t="shared" si="419"/>
        <v>0</v>
      </c>
      <c r="V389" s="44">
        <f t="shared" si="420"/>
        <v>0</v>
      </c>
      <c r="W389" s="44">
        <f t="shared" si="400"/>
        <v>0</v>
      </c>
      <c r="X389" s="236">
        <f t="shared" si="421"/>
        <v>1</v>
      </c>
      <c r="Y389" s="236">
        <f t="shared" si="422"/>
        <v>0</v>
      </c>
      <c r="Z389" s="236">
        <f t="shared" si="423"/>
        <v>0</v>
      </c>
      <c r="AA389" s="236">
        <f t="shared" si="424"/>
        <v>0</v>
      </c>
      <c r="AB389" s="236">
        <f t="shared" si="425"/>
        <v>0</v>
      </c>
      <c r="AC389" s="251">
        <f>PMT(U389/R24*(AB389),1,-AQ388,AQ388)</f>
        <v>0</v>
      </c>
      <c r="AD389" s="251">
        <f t="shared" si="426"/>
        <v>0</v>
      </c>
      <c r="AE389" s="251">
        <f t="shared" si="427"/>
        <v>0</v>
      </c>
      <c r="AF389" s="251">
        <f t="shared" si="428"/>
        <v>0</v>
      </c>
      <c r="AG389" s="251">
        <f t="shared" si="429"/>
        <v>0</v>
      </c>
      <c r="AH389" s="252">
        <f t="shared" si="408"/>
        <v>0</v>
      </c>
      <c r="AI389" s="252">
        <f t="shared" si="409"/>
        <v>1</v>
      </c>
      <c r="AJ389" s="236">
        <f t="shared" si="410"/>
        <v>0</v>
      </c>
      <c r="AK389" s="249">
        <f t="shared" si="401"/>
        <v>0</v>
      </c>
      <c r="AL389" s="236">
        <f t="shared" si="430"/>
        <v>0</v>
      </c>
      <c r="AM389" s="249">
        <f t="shared" si="402"/>
        <v>0</v>
      </c>
      <c r="AN389" s="249">
        <f t="shared" si="411"/>
        <v>0</v>
      </c>
      <c r="AO389" s="249">
        <f t="shared" si="412"/>
        <v>0</v>
      </c>
      <c r="AP389" s="249">
        <f t="shared" si="413"/>
        <v>0</v>
      </c>
      <c r="AQ389" s="251">
        <f t="shared" si="414"/>
        <v>0</v>
      </c>
      <c r="AR389" s="243">
        <f t="shared" si="403"/>
        <v>0</v>
      </c>
      <c r="AS389" s="243">
        <f t="shared" si="394"/>
        <v>0</v>
      </c>
      <c r="AT389" s="249">
        <f t="shared" si="415"/>
        <v>0</v>
      </c>
      <c r="AU389" s="249">
        <f t="shared" si="404"/>
        <v>0</v>
      </c>
      <c r="AV389" s="44">
        <f t="shared" si="431"/>
        <v>1</v>
      </c>
      <c r="AW389" s="44">
        <f t="shared" si="432"/>
        <v>0</v>
      </c>
      <c r="AX389" s="249" t="e">
        <f t="shared" si="405"/>
        <v>#VALUE!</v>
      </c>
      <c r="AY389" s="249" t="e">
        <f t="shared" si="433"/>
        <v>#VALUE!</v>
      </c>
      <c r="AZ389" s="243" t="e">
        <f t="shared" si="434"/>
        <v>#VALUE!</v>
      </c>
      <c r="BA389" s="253">
        <f t="shared" si="435"/>
        <v>0</v>
      </c>
      <c r="BB389" s="253">
        <f t="shared" si="436"/>
        <v>0</v>
      </c>
      <c r="BC389" s="226">
        <f t="shared" si="437"/>
        <v>0</v>
      </c>
      <c r="BD389" s="249" t="b">
        <f t="shared" si="438"/>
        <v>0</v>
      </c>
      <c r="BE389" s="249">
        <f t="shared" si="395"/>
        <v>0</v>
      </c>
      <c r="BF389" s="236">
        <f t="shared" si="396"/>
        <v>0</v>
      </c>
      <c r="BG389" s="80"/>
      <c r="BH389" s="80"/>
      <c r="BI389" s="80"/>
      <c r="BN389" s="82"/>
      <c r="BO389" s="82"/>
      <c r="BP389" s="82"/>
      <c r="BQ389" s="82"/>
      <c r="BR389" s="82"/>
      <c r="BS389" s="82"/>
      <c r="BU389" s="131"/>
      <c r="BV389" s="131"/>
    </row>
    <row r="390" spans="1:74" ht="12.75" customHeight="1">
      <c r="A390" s="56"/>
      <c r="B390" s="93"/>
      <c r="C390" s="40" t="str">
        <f t="shared" si="397"/>
        <v/>
      </c>
      <c r="D390" s="55" t="str">
        <f t="shared" si="441"/>
        <v/>
      </c>
      <c r="E390" s="102" t="str">
        <f t="shared" si="439"/>
        <v/>
      </c>
      <c r="F390" s="103" t="str">
        <f t="shared" si="406"/>
        <v/>
      </c>
      <c r="G390" s="102" t="str">
        <f t="shared" si="440"/>
        <v/>
      </c>
      <c r="H390" s="189" t="str">
        <f t="shared" si="407"/>
        <v/>
      </c>
      <c r="I390" s="190"/>
      <c r="J390" s="104"/>
      <c r="K390" s="104"/>
      <c r="L390" s="105" t="str">
        <f t="shared" si="398"/>
        <v/>
      </c>
      <c r="M390" s="104"/>
      <c r="N390" s="104"/>
      <c r="O390" s="107" t="str">
        <f t="shared" si="399"/>
        <v/>
      </c>
      <c r="P390" s="53"/>
      <c r="Q390" s="254"/>
      <c r="R390" s="238">
        <f t="shared" si="416"/>
        <v>0</v>
      </c>
      <c r="S390" s="44">
        <f t="shared" si="417"/>
        <v>0</v>
      </c>
      <c r="T390" s="44">
        <f t="shared" si="418"/>
        <v>1900</v>
      </c>
      <c r="U390" s="44">
        <f t="shared" si="419"/>
        <v>0</v>
      </c>
      <c r="V390" s="44">
        <f t="shared" si="420"/>
        <v>0</v>
      </c>
      <c r="W390" s="44">
        <f t="shared" si="400"/>
        <v>0</v>
      </c>
      <c r="X390" s="236">
        <f t="shared" si="421"/>
        <v>1</v>
      </c>
      <c r="Y390" s="236">
        <f t="shared" si="422"/>
        <v>0</v>
      </c>
      <c r="Z390" s="236">
        <f t="shared" si="423"/>
        <v>0</v>
      </c>
      <c r="AA390" s="236">
        <f t="shared" si="424"/>
        <v>0</v>
      </c>
      <c r="AB390" s="236">
        <f t="shared" si="425"/>
        <v>0</v>
      </c>
      <c r="AC390" s="251">
        <f>PMT(U390/R24*(AB390),1,-AQ389,AQ389)</f>
        <v>0</v>
      </c>
      <c r="AD390" s="251">
        <f t="shared" si="426"/>
        <v>0</v>
      </c>
      <c r="AE390" s="251">
        <f t="shared" si="427"/>
        <v>0</v>
      </c>
      <c r="AF390" s="251">
        <f t="shared" si="428"/>
        <v>0</v>
      </c>
      <c r="AG390" s="251">
        <f t="shared" si="429"/>
        <v>0</v>
      </c>
      <c r="AH390" s="252">
        <f t="shared" si="408"/>
        <v>0</v>
      </c>
      <c r="AI390" s="252">
        <f t="shared" si="409"/>
        <v>1</v>
      </c>
      <c r="AJ390" s="236">
        <f t="shared" si="410"/>
        <v>0</v>
      </c>
      <c r="AK390" s="249">
        <f t="shared" si="401"/>
        <v>0</v>
      </c>
      <c r="AL390" s="236">
        <f t="shared" si="430"/>
        <v>0</v>
      </c>
      <c r="AM390" s="249">
        <f t="shared" si="402"/>
        <v>0</v>
      </c>
      <c r="AN390" s="249">
        <f t="shared" si="411"/>
        <v>0</v>
      </c>
      <c r="AO390" s="249">
        <f t="shared" si="412"/>
        <v>0</v>
      </c>
      <c r="AP390" s="249">
        <f t="shared" si="413"/>
        <v>0</v>
      </c>
      <c r="AQ390" s="251">
        <f t="shared" si="414"/>
        <v>0</v>
      </c>
      <c r="AR390" s="243">
        <f t="shared" si="403"/>
        <v>0</v>
      </c>
      <c r="AS390" s="243">
        <f t="shared" si="394"/>
        <v>0</v>
      </c>
      <c r="AT390" s="249">
        <f t="shared" si="415"/>
        <v>0</v>
      </c>
      <c r="AU390" s="249">
        <f t="shared" si="404"/>
        <v>0</v>
      </c>
      <c r="AV390" s="44">
        <f t="shared" si="431"/>
        <v>1</v>
      </c>
      <c r="AW390" s="44">
        <f t="shared" si="432"/>
        <v>0</v>
      </c>
      <c r="AX390" s="249" t="e">
        <f t="shared" si="405"/>
        <v>#VALUE!</v>
      </c>
      <c r="AY390" s="249" t="e">
        <f t="shared" si="433"/>
        <v>#VALUE!</v>
      </c>
      <c r="AZ390" s="243" t="e">
        <f t="shared" si="434"/>
        <v>#VALUE!</v>
      </c>
      <c r="BA390" s="253">
        <f t="shared" si="435"/>
        <v>0</v>
      </c>
      <c r="BB390" s="253">
        <f t="shared" si="436"/>
        <v>0</v>
      </c>
      <c r="BC390" s="226">
        <f t="shared" si="437"/>
        <v>0</v>
      </c>
      <c r="BD390" s="249" t="b">
        <f t="shared" si="438"/>
        <v>0</v>
      </c>
      <c r="BE390" s="249">
        <f t="shared" si="395"/>
        <v>0</v>
      </c>
      <c r="BF390" s="236">
        <f t="shared" si="396"/>
        <v>0</v>
      </c>
      <c r="BG390" s="80"/>
      <c r="BH390" s="80"/>
      <c r="BI390" s="80"/>
      <c r="BN390" s="82"/>
      <c r="BO390" s="82"/>
      <c r="BP390" s="82"/>
      <c r="BQ390" s="82"/>
      <c r="BR390" s="82"/>
      <c r="BS390" s="82"/>
      <c r="BU390" s="131"/>
      <c r="BV390" s="131"/>
    </row>
    <row r="391" spans="1:74" ht="12.75" customHeight="1">
      <c r="A391" s="56"/>
      <c r="B391" s="93"/>
      <c r="C391" s="40" t="str">
        <f t="shared" si="397"/>
        <v/>
      </c>
      <c r="D391" s="55" t="str">
        <f t="shared" si="441"/>
        <v/>
      </c>
      <c r="E391" s="102" t="str">
        <f t="shared" si="439"/>
        <v/>
      </c>
      <c r="F391" s="103" t="str">
        <f t="shared" si="406"/>
        <v/>
      </c>
      <c r="G391" s="102" t="str">
        <f t="shared" si="440"/>
        <v/>
      </c>
      <c r="H391" s="189" t="str">
        <f t="shared" si="407"/>
        <v/>
      </c>
      <c r="I391" s="190"/>
      <c r="J391" s="104"/>
      <c r="K391" s="104"/>
      <c r="L391" s="105" t="str">
        <f t="shared" si="398"/>
        <v/>
      </c>
      <c r="M391" s="104"/>
      <c r="N391" s="104"/>
      <c r="O391" s="107" t="str">
        <f t="shared" si="399"/>
        <v/>
      </c>
      <c r="P391" s="53"/>
      <c r="Q391" s="254"/>
      <c r="R391" s="238">
        <f t="shared" si="416"/>
        <v>0</v>
      </c>
      <c r="S391" s="44">
        <f t="shared" si="417"/>
        <v>0</v>
      </c>
      <c r="T391" s="44">
        <f t="shared" si="418"/>
        <v>1900</v>
      </c>
      <c r="U391" s="44">
        <f t="shared" si="419"/>
        <v>0</v>
      </c>
      <c r="V391" s="44">
        <f t="shared" si="420"/>
        <v>0</v>
      </c>
      <c r="W391" s="44">
        <f t="shared" si="400"/>
        <v>0</v>
      </c>
      <c r="X391" s="236">
        <f t="shared" si="421"/>
        <v>1</v>
      </c>
      <c r="Y391" s="236">
        <f t="shared" si="422"/>
        <v>0</v>
      </c>
      <c r="Z391" s="236">
        <f t="shared" si="423"/>
        <v>0</v>
      </c>
      <c r="AA391" s="236">
        <f t="shared" si="424"/>
        <v>0</v>
      </c>
      <c r="AB391" s="236">
        <f t="shared" si="425"/>
        <v>0</v>
      </c>
      <c r="AC391" s="251">
        <f>PMT(U391/R24*(AB391),1,-AQ390,AQ390)</f>
        <v>0</v>
      </c>
      <c r="AD391" s="251">
        <f t="shared" si="426"/>
        <v>0</v>
      </c>
      <c r="AE391" s="251">
        <f t="shared" si="427"/>
        <v>0</v>
      </c>
      <c r="AF391" s="251">
        <f t="shared" si="428"/>
        <v>0</v>
      </c>
      <c r="AG391" s="251">
        <f t="shared" si="429"/>
        <v>0</v>
      </c>
      <c r="AH391" s="252">
        <f t="shared" si="408"/>
        <v>0</v>
      </c>
      <c r="AI391" s="252">
        <f t="shared" si="409"/>
        <v>1</v>
      </c>
      <c r="AJ391" s="236">
        <f t="shared" si="410"/>
        <v>0</v>
      </c>
      <c r="AK391" s="249">
        <f t="shared" si="401"/>
        <v>0</v>
      </c>
      <c r="AL391" s="236">
        <f t="shared" si="430"/>
        <v>0</v>
      </c>
      <c r="AM391" s="249">
        <f t="shared" si="402"/>
        <v>0</v>
      </c>
      <c r="AN391" s="249">
        <f t="shared" si="411"/>
        <v>0</v>
      </c>
      <c r="AO391" s="249">
        <f t="shared" si="412"/>
        <v>0</v>
      </c>
      <c r="AP391" s="249">
        <f t="shared" si="413"/>
        <v>0</v>
      </c>
      <c r="AQ391" s="251">
        <f t="shared" si="414"/>
        <v>0</v>
      </c>
      <c r="AR391" s="243">
        <f t="shared" si="403"/>
        <v>0</v>
      </c>
      <c r="AS391" s="243">
        <f t="shared" si="394"/>
        <v>0</v>
      </c>
      <c r="AT391" s="249">
        <f t="shared" si="415"/>
        <v>0</v>
      </c>
      <c r="AU391" s="249">
        <f t="shared" si="404"/>
        <v>0</v>
      </c>
      <c r="AV391" s="44">
        <f t="shared" si="431"/>
        <v>1</v>
      </c>
      <c r="AW391" s="44">
        <f t="shared" si="432"/>
        <v>0</v>
      </c>
      <c r="AX391" s="249" t="e">
        <f t="shared" si="405"/>
        <v>#VALUE!</v>
      </c>
      <c r="AY391" s="249" t="e">
        <f t="shared" si="433"/>
        <v>#VALUE!</v>
      </c>
      <c r="AZ391" s="243" t="e">
        <f t="shared" si="434"/>
        <v>#VALUE!</v>
      </c>
      <c r="BA391" s="253">
        <f t="shared" si="435"/>
        <v>0</v>
      </c>
      <c r="BB391" s="253">
        <f t="shared" si="436"/>
        <v>0</v>
      </c>
      <c r="BC391" s="226">
        <f t="shared" si="437"/>
        <v>0</v>
      </c>
      <c r="BD391" s="249" t="b">
        <f t="shared" si="438"/>
        <v>0</v>
      </c>
      <c r="BE391" s="249">
        <f t="shared" si="395"/>
        <v>0</v>
      </c>
      <c r="BF391" s="236">
        <f t="shared" si="396"/>
        <v>0</v>
      </c>
      <c r="BG391" s="80"/>
      <c r="BH391" s="80"/>
      <c r="BI391" s="80"/>
      <c r="BN391" s="82"/>
      <c r="BO391" s="82"/>
      <c r="BP391" s="82"/>
      <c r="BQ391" s="82"/>
      <c r="BR391" s="82"/>
      <c r="BS391" s="82"/>
      <c r="BU391" s="131"/>
      <c r="BV391" s="131"/>
    </row>
    <row r="392" spans="1:74" ht="12.75" customHeight="1">
      <c r="A392" s="56"/>
      <c r="B392" s="93"/>
      <c r="C392" s="40" t="str">
        <f t="shared" si="397"/>
        <v/>
      </c>
      <c r="D392" s="55" t="str">
        <f t="shared" si="441"/>
        <v/>
      </c>
      <c r="E392" s="102" t="str">
        <f t="shared" si="439"/>
        <v/>
      </c>
      <c r="F392" s="103" t="str">
        <f t="shared" si="406"/>
        <v/>
      </c>
      <c r="G392" s="102" t="str">
        <f t="shared" si="440"/>
        <v/>
      </c>
      <c r="H392" s="189" t="str">
        <f t="shared" si="407"/>
        <v/>
      </c>
      <c r="I392" s="190"/>
      <c r="J392" s="104"/>
      <c r="K392" s="104"/>
      <c r="L392" s="105" t="str">
        <f t="shared" si="398"/>
        <v/>
      </c>
      <c r="M392" s="104"/>
      <c r="N392" s="104"/>
      <c r="O392" s="107" t="str">
        <f t="shared" si="399"/>
        <v/>
      </c>
      <c r="P392" s="53"/>
      <c r="Q392" s="254"/>
      <c r="R392" s="238">
        <f t="shared" si="416"/>
        <v>0</v>
      </c>
      <c r="S392" s="44">
        <f t="shared" si="417"/>
        <v>0</v>
      </c>
      <c r="T392" s="44">
        <f t="shared" si="418"/>
        <v>1900</v>
      </c>
      <c r="U392" s="44">
        <f t="shared" si="419"/>
        <v>0</v>
      </c>
      <c r="V392" s="44">
        <f t="shared" si="420"/>
        <v>0</v>
      </c>
      <c r="W392" s="44">
        <f t="shared" si="400"/>
        <v>0</v>
      </c>
      <c r="X392" s="236">
        <f t="shared" si="421"/>
        <v>1</v>
      </c>
      <c r="Y392" s="236">
        <f t="shared" si="422"/>
        <v>0</v>
      </c>
      <c r="Z392" s="236">
        <f t="shared" si="423"/>
        <v>0</v>
      </c>
      <c r="AA392" s="236">
        <f t="shared" si="424"/>
        <v>0</v>
      </c>
      <c r="AB392" s="236">
        <f t="shared" si="425"/>
        <v>0</v>
      </c>
      <c r="AC392" s="251">
        <f>PMT(U392/R24*(AB392),1,-AQ391,AQ391)</f>
        <v>0</v>
      </c>
      <c r="AD392" s="251">
        <f t="shared" si="426"/>
        <v>0</v>
      </c>
      <c r="AE392" s="251">
        <f t="shared" si="427"/>
        <v>0</v>
      </c>
      <c r="AF392" s="251">
        <f t="shared" si="428"/>
        <v>0</v>
      </c>
      <c r="AG392" s="251">
        <f t="shared" si="429"/>
        <v>0</v>
      </c>
      <c r="AH392" s="252">
        <f t="shared" si="408"/>
        <v>0</v>
      </c>
      <c r="AI392" s="252">
        <f t="shared" si="409"/>
        <v>1</v>
      </c>
      <c r="AJ392" s="236">
        <f t="shared" si="410"/>
        <v>0</v>
      </c>
      <c r="AK392" s="249">
        <f t="shared" si="401"/>
        <v>0</v>
      </c>
      <c r="AL392" s="236">
        <f t="shared" si="430"/>
        <v>0</v>
      </c>
      <c r="AM392" s="249">
        <f t="shared" si="402"/>
        <v>0</v>
      </c>
      <c r="AN392" s="249">
        <f t="shared" si="411"/>
        <v>0</v>
      </c>
      <c r="AO392" s="249">
        <f t="shared" si="412"/>
        <v>0</v>
      </c>
      <c r="AP392" s="249">
        <f t="shared" si="413"/>
        <v>0</v>
      </c>
      <c r="AQ392" s="251">
        <f t="shared" si="414"/>
        <v>0</v>
      </c>
      <c r="AR392" s="243">
        <f t="shared" si="403"/>
        <v>0</v>
      </c>
      <c r="AS392" s="243">
        <f t="shared" si="394"/>
        <v>0</v>
      </c>
      <c r="AT392" s="249">
        <f t="shared" si="415"/>
        <v>0</v>
      </c>
      <c r="AU392" s="249">
        <f t="shared" si="404"/>
        <v>0</v>
      </c>
      <c r="AV392" s="44">
        <f t="shared" si="431"/>
        <v>1</v>
      </c>
      <c r="AW392" s="44">
        <f t="shared" si="432"/>
        <v>0</v>
      </c>
      <c r="AX392" s="249" t="e">
        <f t="shared" si="405"/>
        <v>#VALUE!</v>
      </c>
      <c r="AY392" s="249" t="e">
        <f t="shared" si="433"/>
        <v>#VALUE!</v>
      </c>
      <c r="AZ392" s="243" t="e">
        <f t="shared" si="434"/>
        <v>#VALUE!</v>
      </c>
      <c r="BA392" s="253">
        <f t="shared" si="435"/>
        <v>0</v>
      </c>
      <c r="BB392" s="253">
        <f t="shared" si="436"/>
        <v>0</v>
      </c>
      <c r="BC392" s="226">
        <f t="shared" si="437"/>
        <v>0</v>
      </c>
      <c r="BD392" s="249" t="b">
        <f t="shared" si="438"/>
        <v>0</v>
      </c>
      <c r="BE392" s="249">
        <f t="shared" si="395"/>
        <v>0</v>
      </c>
      <c r="BF392" s="236">
        <f t="shared" si="396"/>
        <v>0</v>
      </c>
      <c r="BG392" s="80"/>
      <c r="BH392" s="80"/>
      <c r="BI392" s="80"/>
      <c r="BN392" s="82"/>
      <c r="BO392" s="82"/>
      <c r="BP392" s="82"/>
      <c r="BQ392" s="82"/>
      <c r="BR392" s="82"/>
      <c r="BS392" s="82"/>
      <c r="BU392" s="131"/>
      <c r="BV392" s="131"/>
    </row>
    <row r="393" spans="1:74" ht="12.75" customHeight="1">
      <c r="A393" s="56"/>
      <c r="B393" s="93"/>
      <c r="C393" s="40" t="str">
        <f t="shared" si="397"/>
        <v/>
      </c>
      <c r="D393" s="55" t="str">
        <f t="shared" si="441"/>
        <v/>
      </c>
      <c r="E393" s="102" t="str">
        <f t="shared" si="439"/>
        <v/>
      </c>
      <c r="F393" s="103" t="str">
        <f t="shared" si="406"/>
        <v/>
      </c>
      <c r="G393" s="102" t="str">
        <f t="shared" si="440"/>
        <v/>
      </c>
      <c r="H393" s="189" t="str">
        <f t="shared" si="407"/>
        <v/>
      </c>
      <c r="I393" s="190"/>
      <c r="J393" s="104"/>
      <c r="K393" s="104"/>
      <c r="L393" s="105" t="str">
        <f t="shared" si="398"/>
        <v/>
      </c>
      <c r="M393" s="104"/>
      <c r="N393" s="104"/>
      <c r="O393" s="107" t="str">
        <f t="shared" si="399"/>
        <v/>
      </c>
      <c r="P393" s="53"/>
      <c r="Q393" s="254"/>
      <c r="R393" s="238">
        <f t="shared" si="416"/>
        <v>0</v>
      </c>
      <c r="S393" s="44">
        <f t="shared" si="417"/>
        <v>0</v>
      </c>
      <c r="T393" s="44">
        <f t="shared" si="418"/>
        <v>1900</v>
      </c>
      <c r="U393" s="44">
        <f t="shared" si="419"/>
        <v>0</v>
      </c>
      <c r="V393" s="44">
        <f t="shared" si="420"/>
        <v>0</v>
      </c>
      <c r="W393" s="44">
        <f t="shared" si="400"/>
        <v>0</v>
      </c>
      <c r="X393" s="236">
        <f t="shared" si="421"/>
        <v>1</v>
      </c>
      <c r="Y393" s="236">
        <f t="shared" si="422"/>
        <v>0</v>
      </c>
      <c r="Z393" s="236">
        <f t="shared" si="423"/>
        <v>0</v>
      </c>
      <c r="AA393" s="236">
        <f t="shared" si="424"/>
        <v>0</v>
      </c>
      <c r="AB393" s="236">
        <f t="shared" si="425"/>
        <v>0</v>
      </c>
      <c r="AC393" s="251">
        <f>PMT(U393/R24*(AB393),1,-AQ392,AQ392)</f>
        <v>0</v>
      </c>
      <c r="AD393" s="251">
        <f t="shared" si="426"/>
        <v>0</v>
      </c>
      <c r="AE393" s="251">
        <f t="shared" si="427"/>
        <v>0</v>
      </c>
      <c r="AF393" s="251">
        <f t="shared" si="428"/>
        <v>0</v>
      </c>
      <c r="AG393" s="251">
        <f t="shared" si="429"/>
        <v>0</v>
      </c>
      <c r="AH393" s="252">
        <f t="shared" si="408"/>
        <v>0</v>
      </c>
      <c r="AI393" s="252">
        <f t="shared" si="409"/>
        <v>1</v>
      </c>
      <c r="AJ393" s="236">
        <f t="shared" si="410"/>
        <v>0</v>
      </c>
      <c r="AK393" s="249">
        <f t="shared" si="401"/>
        <v>0</v>
      </c>
      <c r="AL393" s="236">
        <f t="shared" si="430"/>
        <v>0</v>
      </c>
      <c r="AM393" s="249">
        <f t="shared" si="402"/>
        <v>0</v>
      </c>
      <c r="AN393" s="249">
        <f t="shared" si="411"/>
        <v>0</v>
      </c>
      <c r="AO393" s="249">
        <f t="shared" si="412"/>
        <v>0</v>
      </c>
      <c r="AP393" s="249">
        <f t="shared" si="413"/>
        <v>0</v>
      </c>
      <c r="AQ393" s="251">
        <f t="shared" si="414"/>
        <v>0</v>
      </c>
      <c r="AR393" s="243">
        <f t="shared" si="403"/>
        <v>0</v>
      </c>
      <c r="AS393" s="243">
        <f t="shared" si="394"/>
        <v>0</v>
      </c>
      <c r="AT393" s="249">
        <f t="shared" si="415"/>
        <v>0</v>
      </c>
      <c r="AU393" s="249">
        <f t="shared" si="404"/>
        <v>0</v>
      </c>
      <c r="AV393" s="44">
        <f t="shared" si="431"/>
        <v>1</v>
      </c>
      <c r="AW393" s="44">
        <f t="shared" si="432"/>
        <v>0</v>
      </c>
      <c r="AX393" s="249" t="e">
        <f t="shared" si="405"/>
        <v>#VALUE!</v>
      </c>
      <c r="AY393" s="249" t="e">
        <f t="shared" si="433"/>
        <v>#VALUE!</v>
      </c>
      <c r="AZ393" s="243" t="e">
        <f t="shared" si="434"/>
        <v>#VALUE!</v>
      </c>
      <c r="BA393" s="253">
        <f t="shared" si="435"/>
        <v>0</v>
      </c>
      <c r="BB393" s="253">
        <f t="shared" si="436"/>
        <v>0</v>
      </c>
      <c r="BC393" s="226">
        <f t="shared" si="437"/>
        <v>0</v>
      </c>
      <c r="BD393" s="249" t="b">
        <f t="shared" si="438"/>
        <v>0</v>
      </c>
      <c r="BE393" s="249">
        <f t="shared" si="395"/>
        <v>0</v>
      </c>
      <c r="BF393" s="236">
        <f t="shared" si="396"/>
        <v>0</v>
      </c>
      <c r="BG393" s="80"/>
      <c r="BH393" s="80"/>
      <c r="BI393" s="80"/>
      <c r="BN393" s="82"/>
      <c r="BO393" s="82"/>
      <c r="BP393" s="82"/>
      <c r="BQ393" s="82"/>
      <c r="BR393" s="82"/>
      <c r="BS393" s="82"/>
      <c r="BU393" s="131"/>
      <c r="BV393" s="131"/>
    </row>
    <row r="394" spans="1:74" ht="12.75" customHeight="1">
      <c r="A394" s="56"/>
      <c r="B394" s="93"/>
      <c r="C394" s="40" t="str">
        <f t="shared" si="397"/>
        <v/>
      </c>
      <c r="D394" s="55" t="str">
        <f t="shared" si="441"/>
        <v/>
      </c>
      <c r="E394" s="102" t="str">
        <f t="shared" si="439"/>
        <v/>
      </c>
      <c r="F394" s="103" t="str">
        <f t="shared" si="406"/>
        <v/>
      </c>
      <c r="G394" s="102" t="str">
        <f t="shared" si="440"/>
        <v/>
      </c>
      <c r="H394" s="189" t="str">
        <f t="shared" si="407"/>
        <v/>
      </c>
      <c r="I394" s="190"/>
      <c r="J394" s="104"/>
      <c r="K394" s="104"/>
      <c r="L394" s="105" t="str">
        <f t="shared" si="398"/>
        <v/>
      </c>
      <c r="M394" s="104"/>
      <c r="N394" s="104"/>
      <c r="O394" s="107" t="str">
        <f t="shared" si="399"/>
        <v/>
      </c>
      <c r="P394" s="53"/>
      <c r="Q394" s="254"/>
      <c r="R394" s="238">
        <f t="shared" si="416"/>
        <v>0</v>
      </c>
      <c r="S394" s="44">
        <f t="shared" si="417"/>
        <v>0</v>
      </c>
      <c r="T394" s="44">
        <f t="shared" si="418"/>
        <v>1900</v>
      </c>
      <c r="U394" s="44">
        <f t="shared" si="419"/>
        <v>0</v>
      </c>
      <c r="V394" s="44">
        <f t="shared" si="420"/>
        <v>0</v>
      </c>
      <c r="W394" s="44">
        <f t="shared" si="400"/>
        <v>0</v>
      </c>
      <c r="X394" s="236">
        <f t="shared" si="421"/>
        <v>1</v>
      </c>
      <c r="Y394" s="236">
        <f t="shared" si="422"/>
        <v>0</v>
      </c>
      <c r="Z394" s="236">
        <f t="shared" si="423"/>
        <v>0</v>
      </c>
      <c r="AA394" s="236">
        <f t="shared" si="424"/>
        <v>0</v>
      </c>
      <c r="AB394" s="236">
        <f t="shared" si="425"/>
        <v>0</v>
      </c>
      <c r="AC394" s="251">
        <f>PMT(U394/R24*(AB394),1,-AQ393,AQ393)</f>
        <v>0</v>
      </c>
      <c r="AD394" s="251">
        <f t="shared" si="426"/>
        <v>0</v>
      </c>
      <c r="AE394" s="251">
        <f t="shared" si="427"/>
        <v>0</v>
      </c>
      <c r="AF394" s="251">
        <f t="shared" si="428"/>
        <v>0</v>
      </c>
      <c r="AG394" s="251">
        <f t="shared" si="429"/>
        <v>0</v>
      </c>
      <c r="AH394" s="252">
        <f t="shared" si="408"/>
        <v>0</v>
      </c>
      <c r="AI394" s="252">
        <f t="shared" si="409"/>
        <v>1</v>
      </c>
      <c r="AJ394" s="236">
        <f t="shared" si="410"/>
        <v>0</v>
      </c>
      <c r="AK394" s="249">
        <f t="shared" si="401"/>
        <v>0</v>
      </c>
      <c r="AL394" s="236">
        <f t="shared" si="430"/>
        <v>0</v>
      </c>
      <c r="AM394" s="249">
        <f t="shared" si="402"/>
        <v>0</v>
      </c>
      <c r="AN394" s="249">
        <f t="shared" si="411"/>
        <v>0</v>
      </c>
      <c r="AO394" s="249">
        <f t="shared" si="412"/>
        <v>0</v>
      </c>
      <c r="AP394" s="249">
        <f t="shared" si="413"/>
        <v>0</v>
      </c>
      <c r="AQ394" s="251">
        <f t="shared" si="414"/>
        <v>0</v>
      </c>
      <c r="AR394" s="243">
        <f t="shared" si="403"/>
        <v>0</v>
      </c>
      <c r="AS394" s="243">
        <f t="shared" si="394"/>
        <v>0</v>
      </c>
      <c r="AT394" s="249">
        <f t="shared" si="415"/>
        <v>0</v>
      </c>
      <c r="AU394" s="249">
        <f t="shared" si="404"/>
        <v>0</v>
      </c>
      <c r="AV394" s="44">
        <f t="shared" si="431"/>
        <v>1</v>
      </c>
      <c r="AW394" s="44">
        <f t="shared" si="432"/>
        <v>0</v>
      </c>
      <c r="AX394" s="249" t="e">
        <f t="shared" si="405"/>
        <v>#VALUE!</v>
      </c>
      <c r="AY394" s="249" t="e">
        <f t="shared" si="433"/>
        <v>#VALUE!</v>
      </c>
      <c r="AZ394" s="243" t="e">
        <f t="shared" si="434"/>
        <v>#VALUE!</v>
      </c>
      <c r="BA394" s="253">
        <f t="shared" si="435"/>
        <v>0</v>
      </c>
      <c r="BB394" s="253">
        <f t="shared" si="436"/>
        <v>0</v>
      </c>
      <c r="BC394" s="226">
        <f t="shared" si="437"/>
        <v>0</v>
      </c>
      <c r="BD394" s="249" t="b">
        <f t="shared" si="438"/>
        <v>0</v>
      </c>
      <c r="BE394" s="249">
        <f t="shared" si="395"/>
        <v>0</v>
      </c>
      <c r="BF394" s="236">
        <f t="shared" si="396"/>
        <v>0</v>
      </c>
      <c r="BG394" s="80"/>
      <c r="BH394" s="80"/>
      <c r="BI394" s="80"/>
      <c r="BN394" s="82"/>
      <c r="BO394" s="82"/>
      <c r="BP394" s="82"/>
      <c r="BQ394" s="82"/>
      <c r="BR394" s="82"/>
      <c r="BS394" s="82"/>
      <c r="BU394" s="131"/>
      <c r="BV394" s="131"/>
    </row>
    <row r="395" spans="1:74" ht="12.75" customHeight="1">
      <c r="A395" s="56"/>
      <c r="B395" s="93"/>
      <c r="C395" s="40" t="str">
        <f t="shared" si="397"/>
        <v/>
      </c>
      <c r="D395" s="55" t="str">
        <f t="shared" si="441"/>
        <v/>
      </c>
      <c r="E395" s="102" t="str">
        <f t="shared" si="439"/>
        <v/>
      </c>
      <c r="F395" s="103" t="str">
        <f t="shared" si="406"/>
        <v/>
      </c>
      <c r="G395" s="102" t="str">
        <f t="shared" si="440"/>
        <v/>
      </c>
      <c r="H395" s="189" t="str">
        <f t="shared" si="407"/>
        <v/>
      </c>
      <c r="I395" s="190"/>
      <c r="J395" s="104"/>
      <c r="K395" s="104"/>
      <c r="L395" s="105" t="str">
        <f t="shared" si="398"/>
        <v/>
      </c>
      <c r="M395" s="104"/>
      <c r="N395" s="104"/>
      <c r="O395" s="107" t="str">
        <f t="shared" si="399"/>
        <v/>
      </c>
      <c r="P395" s="53"/>
      <c r="Q395" s="254"/>
      <c r="R395" s="238">
        <f t="shared" si="416"/>
        <v>0</v>
      </c>
      <c r="S395" s="44">
        <f t="shared" si="417"/>
        <v>0</v>
      </c>
      <c r="T395" s="44">
        <f t="shared" si="418"/>
        <v>1900</v>
      </c>
      <c r="U395" s="44">
        <f t="shared" si="419"/>
        <v>0</v>
      </c>
      <c r="V395" s="44">
        <f t="shared" si="420"/>
        <v>0</v>
      </c>
      <c r="W395" s="44">
        <f t="shared" si="400"/>
        <v>0</v>
      </c>
      <c r="X395" s="236">
        <f t="shared" si="421"/>
        <v>1</v>
      </c>
      <c r="Y395" s="236">
        <f t="shared" si="422"/>
        <v>0</v>
      </c>
      <c r="Z395" s="236">
        <f t="shared" si="423"/>
        <v>0</v>
      </c>
      <c r="AA395" s="236">
        <f t="shared" si="424"/>
        <v>0</v>
      </c>
      <c r="AB395" s="236">
        <f t="shared" si="425"/>
        <v>0</v>
      </c>
      <c r="AC395" s="251">
        <f>PMT(U395/R24*(AB395),1,-AQ394,AQ394)</f>
        <v>0</v>
      </c>
      <c r="AD395" s="251">
        <f t="shared" si="426"/>
        <v>0</v>
      </c>
      <c r="AE395" s="251">
        <f t="shared" si="427"/>
        <v>0</v>
      </c>
      <c r="AF395" s="251">
        <f t="shared" si="428"/>
        <v>0</v>
      </c>
      <c r="AG395" s="251">
        <f t="shared" si="429"/>
        <v>0</v>
      </c>
      <c r="AH395" s="252">
        <f t="shared" si="408"/>
        <v>0</v>
      </c>
      <c r="AI395" s="252">
        <f t="shared" si="409"/>
        <v>1</v>
      </c>
      <c r="AJ395" s="236">
        <f t="shared" si="410"/>
        <v>0</v>
      </c>
      <c r="AK395" s="249">
        <f t="shared" si="401"/>
        <v>0</v>
      </c>
      <c r="AL395" s="236">
        <f t="shared" si="430"/>
        <v>0</v>
      </c>
      <c r="AM395" s="249">
        <f t="shared" si="402"/>
        <v>0</v>
      </c>
      <c r="AN395" s="249">
        <f t="shared" si="411"/>
        <v>0</v>
      </c>
      <c r="AO395" s="249">
        <f t="shared" si="412"/>
        <v>0</v>
      </c>
      <c r="AP395" s="249">
        <f t="shared" si="413"/>
        <v>0</v>
      </c>
      <c r="AQ395" s="251">
        <f t="shared" si="414"/>
        <v>0</v>
      </c>
      <c r="AR395" s="243">
        <f t="shared" si="403"/>
        <v>0</v>
      </c>
      <c r="AS395" s="243">
        <f t="shared" si="394"/>
        <v>0</v>
      </c>
      <c r="AT395" s="249">
        <f t="shared" si="415"/>
        <v>0</v>
      </c>
      <c r="AU395" s="249">
        <f t="shared" si="404"/>
        <v>0</v>
      </c>
      <c r="AV395" s="44">
        <f t="shared" si="431"/>
        <v>1</v>
      </c>
      <c r="AW395" s="44">
        <f t="shared" si="432"/>
        <v>0</v>
      </c>
      <c r="AX395" s="249" t="e">
        <f t="shared" si="405"/>
        <v>#VALUE!</v>
      </c>
      <c r="AY395" s="249" t="e">
        <f t="shared" si="433"/>
        <v>#VALUE!</v>
      </c>
      <c r="AZ395" s="243" t="e">
        <f t="shared" si="434"/>
        <v>#VALUE!</v>
      </c>
      <c r="BA395" s="253">
        <f t="shared" si="435"/>
        <v>0</v>
      </c>
      <c r="BB395" s="253">
        <f t="shared" si="436"/>
        <v>0</v>
      </c>
      <c r="BC395" s="226">
        <f t="shared" si="437"/>
        <v>0</v>
      </c>
      <c r="BD395" s="249" t="b">
        <f t="shared" si="438"/>
        <v>0</v>
      </c>
      <c r="BE395" s="249">
        <f t="shared" si="395"/>
        <v>0</v>
      </c>
      <c r="BF395" s="236">
        <f t="shared" si="396"/>
        <v>0</v>
      </c>
      <c r="BG395" s="80"/>
      <c r="BH395" s="80"/>
      <c r="BI395" s="80"/>
      <c r="BN395" s="82"/>
      <c r="BO395" s="82"/>
      <c r="BP395" s="82"/>
      <c r="BQ395" s="82"/>
      <c r="BR395" s="82"/>
      <c r="BS395" s="82"/>
      <c r="BU395" s="131"/>
      <c r="BV395" s="131"/>
    </row>
    <row r="396" spans="1:74" ht="12.75" customHeight="1">
      <c r="A396" s="56"/>
      <c r="B396" s="93"/>
      <c r="C396" s="40" t="str">
        <f t="shared" si="397"/>
        <v/>
      </c>
      <c r="D396" s="55" t="str">
        <f t="shared" si="441"/>
        <v/>
      </c>
      <c r="E396" s="102" t="str">
        <f t="shared" si="439"/>
        <v/>
      </c>
      <c r="F396" s="103" t="str">
        <f t="shared" si="406"/>
        <v/>
      </c>
      <c r="G396" s="102" t="str">
        <f t="shared" si="440"/>
        <v/>
      </c>
      <c r="H396" s="189" t="str">
        <f t="shared" si="407"/>
        <v/>
      </c>
      <c r="I396" s="190"/>
      <c r="J396" s="104"/>
      <c r="K396" s="104"/>
      <c r="L396" s="105" t="str">
        <f t="shared" si="398"/>
        <v/>
      </c>
      <c r="M396" s="104"/>
      <c r="N396" s="104"/>
      <c r="O396" s="107" t="str">
        <f t="shared" si="399"/>
        <v/>
      </c>
      <c r="P396" s="53"/>
      <c r="Q396" s="254"/>
      <c r="R396" s="238">
        <f t="shared" si="416"/>
        <v>0</v>
      </c>
      <c r="S396" s="44">
        <f t="shared" si="417"/>
        <v>0</v>
      </c>
      <c r="T396" s="44">
        <f t="shared" si="418"/>
        <v>1900</v>
      </c>
      <c r="U396" s="44">
        <f t="shared" si="419"/>
        <v>0</v>
      </c>
      <c r="V396" s="44">
        <f t="shared" si="420"/>
        <v>0</v>
      </c>
      <c r="W396" s="44">
        <f t="shared" si="400"/>
        <v>0</v>
      </c>
      <c r="X396" s="236">
        <f t="shared" si="421"/>
        <v>1</v>
      </c>
      <c r="Y396" s="236">
        <f t="shared" si="422"/>
        <v>0</v>
      </c>
      <c r="Z396" s="236">
        <f t="shared" si="423"/>
        <v>0</v>
      </c>
      <c r="AA396" s="236">
        <f t="shared" si="424"/>
        <v>0</v>
      </c>
      <c r="AB396" s="236">
        <f t="shared" si="425"/>
        <v>0</v>
      </c>
      <c r="AC396" s="251">
        <f>PMT(U396/R24*(AB396),1,-AQ395,AQ395)</f>
        <v>0</v>
      </c>
      <c r="AD396" s="251">
        <f t="shared" si="426"/>
        <v>0</v>
      </c>
      <c r="AE396" s="251">
        <f t="shared" si="427"/>
        <v>0</v>
      </c>
      <c r="AF396" s="251">
        <f t="shared" si="428"/>
        <v>0</v>
      </c>
      <c r="AG396" s="251">
        <f t="shared" si="429"/>
        <v>0</v>
      </c>
      <c r="AH396" s="252">
        <f t="shared" si="408"/>
        <v>0</v>
      </c>
      <c r="AI396" s="252">
        <f t="shared" si="409"/>
        <v>1</v>
      </c>
      <c r="AJ396" s="236">
        <f t="shared" si="410"/>
        <v>0</v>
      </c>
      <c r="AK396" s="249">
        <f t="shared" si="401"/>
        <v>0</v>
      </c>
      <c r="AL396" s="236">
        <f t="shared" si="430"/>
        <v>0</v>
      </c>
      <c r="AM396" s="249">
        <f t="shared" si="402"/>
        <v>0</v>
      </c>
      <c r="AN396" s="249">
        <f t="shared" si="411"/>
        <v>0</v>
      </c>
      <c r="AO396" s="249">
        <f t="shared" si="412"/>
        <v>0</v>
      </c>
      <c r="AP396" s="249">
        <f t="shared" si="413"/>
        <v>0</v>
      </c>
      <c r="AQ396" s="251">
        <f t="shared" si="414"/>
        <v>0</v>
      </c>
      <c r="AR396" s="243">
        <f t="shared" si="403"/>
        <v>0</v>
      </c>
      <c r="AS396" s="243">
        <f t="shared" si="394"/>
        <v>0</v>
      </c>
      <c r="AT396" s="249">
        <f t="shared" si="415"/>
        <v>0</v>
      </c>
      <c r="AU396" s="249">
        <f t="shared" si="404"/>
        <v>0</v>
      </c>
      <c r="AV396" s="44">
        <f t="shared" si="431"/>
        <v>1</v>
      </c>
      <c r="AW396" s="44">
        <f t="shared" si="432"/>
        <v>0</v>
      </c>
      <c r="AX396" s="249" t="e">
        <f t="shared" si="405"/>
        <v>#VALUE!</v>
      </c>
      <c r="AY396" s="249" t="e">
        <f t="shared" si="433"/>
        <v>#VALUE!</v>
      </c>
      <c r="AZ396" s="243" t="e">
        <f t="shared" si="434"/>
        <v>#VALUE!</v>
      </c>
      <c r="BA396" s="253">
        <f t="shared" si="435"/>
        <v>0</v>
      </c>
      <c r="BB396" s="253">
        <f t="shared" si="436"/>
        <v>0</v>
      </c>
      <c r="BC396" s="226">
        <f t="shared" si="437"/>
        <v>0</v>
      </c>
      <c r="BD396" s="249" t="b">
        <f t="shared" si="438"/>
        <v>0</v>
      </c>
      <c r="BE396" s="249">
        <f t="shared" si="395"/>
        <v>0</v>
      </c>
      <c r="BF396" s="236">
        <f t="shared" si="396"/>
        <v>0</v>
      </c>
      <c r="BG396" s="80"/>
      <c r="BH396" s="80"/>
      <c r="BI396" s="80"/>
      <c r="BN396" s="82"/>
      <c r="BO396" s="82"/>
      <c r="BP396" s="82"/>
      <c r="BQ396" s="82"/>
      <c r="BR396" s="82"/>
      <c r="BS396" s="82"/>
      <c r="BU396" s="131"/>
      <c r="BV396" s="131"/>
    </row>
    <row r="397" spans="1:74" ht="12.75" customHeight="1">
      <c r="A397" s="56"/>
      <c r="B397" s="93"/>
      <c r="C397" s="40" t="str">
        <f t="shared" si="397"/>
        <v/>
      </c>
      <c r="D397" s="55" t="str">
        <f t="shared" si="441"/>
        <v/>
      </c>
      <c r="E397" s="102" t="str">
        <f t="shared" si="439"/>
        <v/>
      </c>
      <c r="F397" s="103" t="str">
        <f t="shared" si="406"/>
        <v/>
      </c>
      <c r="G397" s="102" t="str">
        <f t="shared" si="440"/>
        <v/>
      </c>
      <c r="H397" s="189" t="str">
        <f t="shared" si="407"/>
        <v/>
      </c>
      <c r="I397" s="190"/>
      <c r="J397" s="104"/>
      <c r="K397" s="104"/>
      <c r="L397" s="105" t="str">
        <f t="shared" si="398"/>
        <v/>
      </c>
      <c r="M397" s="104"/>
      <c r="N397" s="104"/>
      <c r="O397" s="107" t="str">
        <f t="shared" si="399"/>
        <v/>
      </c>
      <c r="P397" s="53"/>
      <c r="Q397" s="254"/>
      <c r="R397" s="238">
        <f t="shared" si="416"/>
        <v>0</v>
      </c>
      <c r="S397" s="44">
        <f t="shared" si="417"/>
        <v>0</v>
      </c>
      <c r="T397" s="44">
        <f t="shared" si="418"/>
        <v>1900</v>
      </c>
      <c r="U397" s="44">
        <f t="shared" si="419"/>
        <v>0</v>
      </c>
      <c r="V397" s="44">
        <f t="shared" si="420"/>
        <v>0</v>
      </c>
      <c r="W397" s="44">
        <f t="shared" si="400"/>
        <v>0</v>
      </c>
      <c r="X397" s="236">
        <f t="shared" si="421"/>
        <v>1</v>
      </c>
      <c r="Y397" s="236">
        <f t="shared" si="422"/>
        <v>0</v>
      </c>
      <c r="Z397" s="236">
        <f t="shared" si="423"/>
        <v>0</v>
      </c>
      <c r="AA397" s="236">
        <f t="shared" si="424"/>
        <v>0</v>
      </c>
      <c r="AB397" s="236">
        <f t="shared" si="425"/>
        <v>0</v>
      </c>
      <c r="AC397" s="251">
        <f>PMT(U397/R24*(AB397),1,-AQ396,AQ396)</f>
        <v>0</v>
      </c>
      <c r="AD397" s="251">
        <f t="shared" si="426"/>
        <v>0</v>
      </c>
      <c r="AE397" s="251">
        <f t="shared" si="427"/>
        <v>0</v>
      </c>
      <c r="AF397" s="251">
        <f t="shared" si="428"/>
        <v>0</v>
      </c>
      <c r="AG397" s="251">
        <f t="shared" si="429"/>
        <v>0</v>
      </c>
      <c r="AH397" s="252">
        <f t="shared" si="408"/>
        <v>0</v>
      </c>
      <c r="AI397" s="252">
        <f t="shared" si="409"/>
        <v>1</v>
      </c>
      <c r="AJ397" s="236">
        <f t="shared" si="410"/>
        <v>0</v>
      </c>
      <c r="AK397" s="249">
        <f t="shared" si="401"/>
        <v>0</v>
      </c>
      <c r="AL397" s="236">
        <f t="shared" si="430"/>
        <v>0</v>
      </c>
      <c r="AM397" s="249">
        <f t="shared" si="402"/>
        <v>0</v>
      </c>
      <c r="AN397" s="249">
        <f t="shared" si="411"/>
        <v>0</v>
      </c>
      <c r="AO397" s="249">
        <f t="shared" si="412"/>
        <v>0</v>
      </c>
      <c r="AP397" s="249">
        <f t="shared" si="413"/>
        <v>0</v>
      </c>
      <c r="AQ397" s="251">
        <f t="shared" si="414"/>
        <v>0</v>
      </c>
      <c r="AR397" s="243">
        <f t="shared" si="403"/>
        <v>0</v>
      </c>
      <c r="AS397" s="243">
        <f t="shared" si="394"/>
        <v>0</v>
      </c>
      <c r="AT397" s="249">
        <f t="shared" si="415"/>
        <v>0</v>
      </c>
      <c r="AU397" s="249">
        <f t="shared" si="404"/>
        <v>0</v>
      </c>
      <c r="AV397" s="44">
        <f t="shared" si="431"/>
        <v>1</v>
      </c>
      <c r="AW397" s="44">
        <f t="shared" si="432"/>
        <v>0</v>
      </c>
      <c r="AX397" s="249" t="e">
        <f t="shared" si="405"/>
        <v>#VALUE!</v>
      </c>
      <c r="AY397" s="249" t="e">
        <f t="shared" si="433"/>
        <v>#VALUE!</v>
      </c>
      <c r="AZ397" s="243" t="e">
        <f t="shared" si="434"/>
        <v>#VALUE!</v>
      </c>
      <c r="BA397" s="253">
        <f t="shared" si="435"/>
        <v>0</v>
      </c>
      <c r="BB397" s="253">
        <f t="shared" si="436"/>
        <v>0</v>
      </c>
      <c r="BC397" s="226">
        <f t="shared" si="437"/>
        <v>0</v>
      </c>
      <c r="BD397" s="249" t="b">
        <f t="shared" si="438"/>
        <v>0</v>
      </c>
      <c r="BE397" s="249">
        <f t="shared" si="395"/>
        <v>0</v>
      </c>
      <c r="BF397" s="236">
        <f t="shared" si="396"/>
        <v>0</v>
      </c>
      <c r="BG397" s="80"/>
      <c r="BH397" s="80"/>
      <c r="BI397" s="80"/>
      <c r="BN397" s="82"/>
      <c r="BO397" s="82"/>
      <c r="BP397" s="82"/>
      <c r="BQ397" s="82"/>
      <c r="BR397" s="82"/>
      <c r="BS397" s="82"/>
      <c r="BU397" s="131"/>
      <c r="BV397" s="131"/>
    </row>
    <row r="398" spans="1:74" ht="12.75" customHeight="1">
      <c r="A398" s="56"/>
      <c r="B398" s="93"/>
      <c r="C398" s="40" t="str">
        <f t="shared" si="397"/>
        <v/>
      </c>
      <c r="D398" s="55" t="str">
        <f t="shared" si="441"/>
        <v/>
      </c>
      <c r="E398" s="102" t="str">
        <f t="shared" si="439"/>
        <v/>
      </c>
      <c r="F398" s="103" t="str">
        <f t="shared" si="406"/>
        <v/>
      </c>
      <c r="G398" s="102" t="str">
        <f t="shared" si="440"/>
        <v/>
      </c>
      <c r="H398" s="189" t="str">
        <f t="shared" si="407"/>
        <v/>
      </c>
      <c r="I398" s="190"/>
      <c r="J398" s="104"/>
      <c r="K398" s="104"/>
      <c r="L398" s="105" t="str">
        <f t="shared" si="398"/>
        <v/>
      </c>
      <c r="M398" s="104"/>
      <c r="N398" s="104"/>
      <c r="O398" s="107" t="str">
        <f t="shared" si="399"/>
        <v/>
      </c>
      <c r="P398" s="53"/>
      <c r="Q398" s="254"/>
      <c r="R398" s="238">
        <f t="shared" si="416"/>
        <v>0</v>
      </c>
      <c r="S398" s="44">
        <f t="shared" si="417"/>
        <v>0</v>
      </c>
      <c r="T398" s="44">
        <f t="shared" si="418"/>
        <v>1900</v>
      </c>
      <c r="U398" s="44">
        <f t="shared" si="419"/>
        <v>0</v>
      </c>
      <c r="V398" s="44">
        <f t="shared" si="420"/>
        <v>0</v>
      </c>
      <c r="W398" s="44">
        <f t="shared" si="400"/>
        <v>0</v>
      </c>
      <c r="X398" s="236">
        <f t="shared" si="421"/>
        <v>1</v>
      </c>
      <c r="Y398" s="236">
        <f t="shared" si="422"/>
        <v>0</v>
      </c>
      <c r="Z398" s="236">
        <f t="shared" si="423"/>
        <v>0</v>
      </c>
      <c r="AA398" s="236">
        <f t="shared" si="424"/>
        <v>0</v>
      </c>
      <c r="AB398" s="236">
        <f t="shared" si="425"/>
        <v>0</v>
      </c>
      <c r="AC398" s="251">
        <f>PMT(U398/R24*(AB398),1,-AQ397,AQ397)</f>
        <v>0</v>
      </c>
      <c r="AD398" s="251">
        <f t="shared" si="426"/>
        <v>0</v>
      </c>
      <c r="AE398" s="251">
        <f t="shared" si="427"/>
        <v>0</v>
      </c>
      <c r="AF398" s="251">
        <f t="shared" si="428"/>
        <v>0</v>
      </c>
      <c r="AG398" s="251">
        <f t="shared" si="429"/>
        <v>0</v>
      </c>
      <c r="AH398" s="252">
        <f t="shared" si="408"/>
        <v>0</v>
      </c>
      <c r="AI398" s="252">
        <f t="shared" si="409"/>
        <v>1</v>
      </c>
      <c r="AJ398" s="236">
        <f t="shared" si="410"/>
        <v>0</v>
      </c>
      <c r="AK398" s="249">
        <f t="shared" si="401"/>
        <v>0</v>
      </c>
      <c r="AL398" s="236">
        <f t="shared" si="430"/>
        <v>0</v>
      </c>
      <c r="AM398" s="249">
        <f t="shared" si="402"/>
        <v>0</v>
      </c>
      <c r="AN398" s="249">
        <f t="shared" si="411"/>
        <v>0</v>
      </c>
      <c r="AO398" s="249">
        <f t="shared" si="412"/>
        <v>0</v>
      </c>
      <c r="AP398" s="249">
        <f t="shared" si="413"/>
        <v>0</v>
      </c>
      <c r="AQ398" s="251">
        <f t="shared" si="414"/>
        <v>0</v>
      </c>
      <c r="AR398" s="243">
        <f t="shared" si="403"/>
        <v>0</v>
      </c>
      <c r="AS398" s="243">
        <f t="shared" si="394"/>
        <v>0</v>
      </c>
      <c r="AT398" s="249">
        <f t="shared" si="415"/>
        <v>0</v>
      </c>
      <c r="AU398" s="249">
        <f t="shared" si="404"/>
        <v>0</v>
      </c>
      <c r="AV398" s="44">
        <f t="shared" si="431"/>
        <v>1</v>
      </c>
      <c r="AW398" s="44">
        <f t="shared" si="432"/>
        <v>0</v>
      </c>
      <c r="AX398" s="249" t="e">
        <f t="shared" si="405"/>
        <v>#VALUE!</v>
      </c>
      <c r="AY398" s="249" t="e">
        <f t="shared" si="433"/>
        <v>#VALUE!</v>
      </c>
      <c r="AZ398" s="243" t="e">
        <f t="shared" si="434"/>
        <v>#VALUE!</v>
      </c>
      <c r="BA398" s="253">
        <f t="shared" si="435"/>
        <v>0</v>
      </c>
      <c r="BB398" s="253">
        <f t="shared" si="436"/>
        <v>0</v>
      </c>
      <c r="BC398" s="226">
        <f t="shared" si="437"/>
        <v>0</v>
      </c>
      <c r="BD398" s="249" t="b">
        <f t="shared" si="438"/>
        <v>0</v>
      </c>
      <c r="BE398" s="249">
        <f t="shared" si="395"/>
        <v>0</v>
      </c>
      <c r="BF398" s="236">
        <f t="shared" si="396"/>
        <v>0</v>
      </c>
      <c r="BG398" s="80"/>
      <c r="BH398" s="80"/>
      <c r="BI398" s="80"/>
      <c r="BN398" s="82"/>
      <c r="BO398" s="82"/>
      <c r="BP398" s="82"/>
      <c r="BQ398" s="82"/>
      <c r="BR398" s="82"/>
      <c r="BS398" s="82"/>
      <c r="BU398" s="131"/>
      <c r="BV398" s="131"/>
    </row>
    <row r="399" spans="1:74" ht="12.75" customHeight="1">
      <c r="A399" s="56"/>
      <c r="B399" s="93"/>
      <c r="C399" s="40" t="str">
        <f t="shared" si="397"/>
        <v/>
      </c>
      <c r="D399" s="55" t="str">
        <f t="shared" si="441"/>
        <v/>
      </c>
      <c r="E399" s="102" t="str">
        <f t="shared" si="439"/>
        <v/>
      </c>
      <c r="F399" s="103" t="str">
        <f t="shared" si="406"/>
        <v/>
      </c>
      <c r="G399" s="102" t="str">
        <f t="shared" si="440"/>
        <v/>
      </c>
      <c r="H399" s="189" t="str">
        <f t="shared" si="407"/>
        <v/>
      </c>
      <c r="I399" s="190"/>
      <c r="J399" s="104"/>
      <c r="K399" s="104"/>
      <c r="L399" s="105" t="str">
        <f t="shared" si="398"/>
        <v/>
      </c>
      <c r="M399" s="104"/>
      <c r="N399" s="104"/>
      <c r="O399" s="107" t="str">
        <f t="shared" si="399"/>
        <v/>
      </c>
      <c r="P399" s="53"/>
      <c r="Q399" s="254"/>
      <c r="R399" s="238">
        <f t="shared" si="416"/>
        <v>0</v>
      </c>
      <c r="S399" s="44">
        <f t="shared" si="417"/>
        <v>0</v>
      </c>
      <c r="T399" s="44">
        <f t="shared" si="418"/>
        <v>1900</v>
      </c>
      <c r="U399" s="44">
        <f t="shared" si="419"/>
        <v>0</v>
      </c>
      <c r="V399" s="44">
        <f t="shared" si="420"/>
        <v>0</v>
      </c>
      <c r="W399" s="44">
        <f t="shared" si="400"/>
        <v>0</v>
      </c>
      <c r="X399" s="236">
        <f t="shared" si="421"/>
        <v>1</v>
      </c>
      <c r="Y399" s="236">
        <f t="shared" si="422"/>
        <v>0</v>
      </c>
      <c r="Z399" s="236">
        <f t="shared" si="423"/>
        <v>0</v>
      </c>
      <c r="AA399" s="236">
        <f t="shared" si="424"/>
        <v>0</v>
      </c>
      <c r="AB399" s="236">
        <f t="shared" si="425"/>
        <v>0</v>
      </c>
      <c r="AC399" s="251">
        <f>PMT(U399/R24*(AB399),1,-AQ398,AQ398)</f>
        <v>0</v>
      </c>
      <c r="AD399" s="251">
        <f t="shared" si="426"/>
        <v>0</v>
      </c>
      <c r="AE399" s="251">
        <f t="shared" si="427"/>
        <v>0</v>
      </c>
      <c r="AF399" s="251">
        <f t="shared" si="428"/>
        <v>0</v>
      </c>
      <c r="AG399" s="251">
        <f t="shared" si="429"/>
        <v>0</v>
      </c>
      <c r="AH399" s="252">
        <f t="shared" si="408"/>
        <v>0</v>
      </c>
      <c r="AI399" s="252">
        <f t="shared" si="409"/>
        <v>1</v>
      </c>
      <c r="AJ399" s="236">
        <f t="shared" si="410"/>
        <v>0</v>
      </c>
      <c r="AK399" s="249">
        <f t="shared" si="401"/>
        <v>0</v>
      </c>
      <c r="AL399" s="236">
        <f t="shared" si="430"/>
        <v>0</v>
      </c>
      <c r="AM399" s="249">
        <f t="shared" si="402"/>
        <v>0</v>
      </c>
      <c r="AN399" s="249">
        <f t="shared" si="411"/>
        <v>0</v>
      </c>
      <c r="AO399" s="249">
        <f t="shared" si="412"/>
        <v>0</v>
      </c>
      <c r="AP399" s="249">
        <f t="shared" si="413"/>
        <v>0</v>
      </c>
      <c r="AQ399" s="251">
        <f t="shared" si="414"/>
        <v>0</v>
      </c>
      <c r="AR399" s="243">
        <f t="shared" si="403"/>
        <v>0</v>
      </c>
      <c r="AS399" s="243">
        <f t="shared" si="394"/>
        <v>0</v>
      </c>
      <c r="AT399" s="249">
        <f t="shared" si="415"/>
        <v>0</v>
      </c>
      <c r="AU399" s="249">
        <f t="shared" si="404"/>
        <v>0</v>
      </c>
      <c r="AV399" s="44">
        <f t="shared" si="431"/>
        <v>1</v>
      </c>
      <c r="AW399" s="44">
        <f t="shared" si="432"/>
        <v>0</v>
      </c>
      <c r="AX399" s="249" t="e">
        <f t="shared" si="405"/>
        <v>#VALUE!</v>
      </c>
      <c r="AY399" s="249" t="e">
        <f t="shared" si="433"/>
        <v>#VALUE!</v>
      </c>
      <c r="AZ399" s="243" t="e">
        <f t="shared" si="434"/>
        <v>#VALUE!</v>
      </c>
      <c r="BA399" s="253">
        <f t="shared" si="435"/>
        <v>0</v>
      </c>
      <c r="BB399" s="253">
        <f t="shared" si="436"/>
        <v>0</v>
      </c>
      <c r="BC399" s="226">
        <f t="shared" si="437"/>
        <v>0</v>
      </c>
      <c r="BD399" s="249" t="b">
        <f t="shared" si="438"/>
        <v>0</v>
      </c>
      <c r="BE399" s="249">
        <f t="shared" si="395"/>
        <v>0</v>
      </c>
      <c r="BF399" s="236">
        <f t="shared" si="396"/>
        <v>0</v>
      </c>
      <c r="BG399" s="80"/>
      <c r="BH399" s="80"/>
      <c r="BI399" s="80"/>
      <c r="BN399" s="82"/>
      <c r="BO399" s="82"/>
      <c r="BP399" s="82"/>
      <c r="BQ399" s="82"/>
      <c r="BR399" s="82"/>
      <c r="BS399" s="82"/>
      <c r="BU399" s="131"/>
      <c r="BV399" s="131"/>
    </row>
    <row r="400" spans="1:74" ht="12.75" customHeight="1">
      <c r="A400" s="56"/>
      <c r="B400" s="93"/>
      <c r="C400" s="40" t="str">
        <f t="shared" si="397"/>
        <v/>
      </c>
      <c r="D400" s="55" t="str">
        <f t="shared" si="441"/>
        <v/>
      </c>
      <c r="E400" s="102" t="str">
        <f t="shared" si="439"/>
        <v/>
      </c>
      <c r="F400" s="103" t="str">
        <f t="shared" si="406"/>
        <v/>
      </c>
      <c r="G400" s="102" t="str">
        <f t="shared" si="440"/>
        <v/>
      </c>
      <c r="H400" s="189" t="str">
        <f t="shared" si="407"/>
        <v/>
      </c>
      <c r="I400" s="190"/>
      <c r="J400" s="104"/>
      <c r="K400" s="104"/>
      <c r="L400" s="105" t="str">
        <f t="shared" si="398"/>
        <v/>
      </c>
      <c r="M400" s="104"/>
      <c r="N400" s="104"/>
      <c r="O400" s="107" t="str">
        <f t="shared" si="399"/>
        <v/>
      </c>
      <c r="P400" s="53"/>
      <c r="Q400" s="254"/>
      <c r="R400" s="238">
        <f t="shared" si="416"/>
        <v>0</v>
      </c>
      <c r="S400" s="44">
        <f t="shared" si="417"/>
        <v>0</v>
      </c>
      <c r="T400" s="44">
        <f t="shared" si="418"/>
        <v>1900</v>
      </c>
      <c r="U400" s="44">
        <f t="shared" si="419"/>
        <v>0</v>
      </c>
      <c r="V400" s="44">
        <f t="shared" si="420"/>
        <v>0</v>
      </c>
      <c r="W400" s="44">
        <f t="shared" si="400"/>
        <v>0</v>
      </c>
      <c r="X400" s="236">
        <f t="shared" si="421"/>
        <v>1</v>
      </c>
      <c r="Y400" s="236">
        <f t="shared" si="422"/>
        <v>0</v>
      </c>
      <c r="Z400" s="236">
        <f t="shared" si="423"/>
        <v>0</v>
      </c>
      <c r="AA400" s="236">
        <f t="shared" si="424"/>
        <v>0</v>
      </c>
      <c r="AB400" s="236">
        <f t="shared" si="425"/>
        <v>0</v>
      </c>
      <c r="AC400" s="251">
        <f>PMT(U400/R24*(AB400),1,-AQ399,AQ399)</f>
        <v>0</v>
      </c>
      <c r="AD400" s="251">
        <f t="shared" si="426"/>
        <v>0</v>
      </c>
      <c r="AE400" s="251">
        <f t="shared" si="427"/>
        <v>0</v>
      </c>
      <c r="AF400" s="251">
        <f t="shared" si="428"/>
        <v>0</v>
      </c>
      <c r="AG400" s="251">
        <f t="shared" si="429"/>
        <v>0</v>
      </c>
      <c r="AH400" s="252">
        <f t="shared" si="408"/>
        <v>0</v>
      </c>
      <c r="AI400" s="252">
        <f t="shared" si="409"/>
        <v>1</v>
      </c>
      <c r="AJ400" s="236">
        <f t="shared" si="410"/>
        <v>0</v>
      </c>
      <c r="AK400" s="249">
        <f t="shared" si="401"/>
        <v>0</v>
      </c>
      <c r="AL400" s="236">
        <f t="shared" si="430"/>
        <v>0</v>
      </c>
      <c r="AM400" s="249">
        <f t="shared" si="402"/>
        <v>0</v>
      </c>
      <c r="AN400" s="249">
        <f t="shared" si="411"/>
        <v>0</v>
      </c>
      <c r="AO400" s="249">
        <f t="shared" si="412"/>
        <v>0</v>
      </c>
      <c r="AP400" s="249">
        <f t="shared" si="413"/>
        <v>0</v>
      </c>
      <c r="AQ400" s="251">
        <f t="shared" si="414"/>
        <v>0</v>
      </c>
      <c r="AR400" s="243">
        <f t="shared" si="403"/>
        <v>0</v>
      </c>
      <c r="AS400" s="243">
        <f t="shared" si="394"/>
        <v>0</v>
      </c>
      <c r="AT400" s="249">
        <f t="shared" si="415"/>
        <v>0</v>
      </c>
      <c r="AU400" s="249">
        <f t="shared" si="404"/>
        <v>0</v>
      </c>
      <c r="AV400" s="44">
        <f t="shared" si="431"/>
        <v>1</v>
      </c>
      <c r="AW400" s="44">
        <f t="shared" si="432"/>
        <v>0</v>
      </c>
      <c r="AX400" s="249" t="e">
        <f t="shared" si="405"/>
        <v>#VALUE!</v>
      </c>
      <c r="AY400" s="249" t="e">
        <f t="shared" si="433"/>
        <v>#VALUE!</v>
      </c>
      <c r="AZ400" s="243" t="e">
        <f t="shared" si="434"/>
        <v>#VALUE!</v>
      </c>
      <c r="BA400" s="253">
        <f t="shared" si="435"/>
        <v>0</v>
      </c>
      <c r="BB400" s="253">
        <f t="shared" si="436"/>
        <v>0</v>
      </c>
      <c r="BC400" s="226">
        <f t="shared" si="437"/>
        <v>0</v>
      </c>
      <c r="BD400" s="249" t="b">
        <f t="shared" si="438"/>
        <v>0</v>
      </c>
      <c r="BE400" s="249">
        <f t="shared" si="395"/>
        <v>0</v>
      </c>
      <c r="BF400" s="236">
        <f t="shared" si="396"/>
        <v>0</v>
      </c>
      <c r="BG400" s="80"/>
      <c r="BH400" s="80"/>
      <c r="BI400" s="80"/>
      <c r="BN400" s="82"/>
      <c r="BO400" s="82"/>
      <c r="BP400" s="82"/>
      <c r="BQ400" s="82"/>
      <c r="BR400" s="82"/>
      <c r="BS400" s="82"/>
      <c r="BU400" s="131"/>
      <c r="BV400" s="131"/>
    </row>
    <row r="401" spans="1:74" ht="12.75" customHeight="1">
      <c r="A401" s="56"/>
      <c r="B401" s="93"/>
      <c r="C401" s="40" t="str">
        <f t="shared" si="397"/>
        <v/>
      </c>
      <c r="D401" s="55" t="str">
        <f t="shared" si="441"/>
        <v/>
      </c>
      <c r="E401" s="102" t="str">
        <f t="shared" si="439"/>
        <v/>
      </c>
      <c r="F401" s="103" t="str">
        <f t="shared" si="406"/>
        <v/>
      </c>
      <c r="G401" s="102" t="str">
        <f t="shared" si="440"/>
        <v/>
      </c>
      <c r="H401" s="189" t="str">
        <f t="shared" si="407"/>
        <v/>
      </c>
      <c r="I401" s="190"/>
      <c r="J401" s="104"/>
      <c r="K401" s="104"/>
      <c r="L401" s="105" t="str">
        <f t="shared" si="398"/>
        <v/>
      </c>
      <c r="M401" s="104"/>
      <c r="N401" s="104"/>
      <c r="O401" s="107" t="str">
        <f t="shared" si="399"/>
        <v/>
      </c>
      <c r="P401" s="53"/>
      <c r="Q401" s="254"/>
      <c r="R401" s="238">
        <f t="shared" si="416"/>
        <v>0</v>
      </c>
      <c r="S401" s="44">
        <f t="shared" si="417"/>
        <v>0</v>
      </c>
      <c r="T401" s="44">
        <f t="shared" si="418"/>
        <v>1900</v>
      </c>
      <c r="U401" s="44">
        <f t="shared" si="419"/>
        <v>0</v>
      </c>
      <c r="V401" s="44">
        <f t="shared" si="420"/>
        <v>0</v>
      </c>
      <c r="W401" s="44">
        <f t="shared" si="400"/>
        <v>0</v>
      </c>
      <c r="X401" s="236">
        <f t="shared" si="421"/>
        <v>1</v>
      </c>
      <c r="Y401" s="236">
        <f t="shared" si="422"/>
        <v>0</v>
      </c>
      <c r="Z401" s="236">
        <f t="shared" si="423"/>
        <v>0</v>
      </c>
      <c r="AA401" s="236">
        <f t="shared" si="424"/>
        <v>0</v>
      </c>
      <c r="AB401" s="236">
        <f t="shared" si="425"/>
        <v>0</v>
      </c>
      <c r="AC401" s="251">
        <f>PMT(U401/R24*(AB401),1,-AQ400,AQ400)</f>
        <v>0</v>
      </c>
      <c r="AD401" s="251">
        <f t="shared" si="426"/>
        <v>0</v>
      </c>
      <c r="AE401" s="251">
        <f t="shared" si="427"/>
        <v>0</v>
      </c>
      <c r="AF401" s="251">
        <f t="shared" si="428"/>
        <v>0</v>
      </c>
      <c r="AG401" s="251">
        <f t="shared" si="429"/>
        <v>0</v>
      </c>
      <c r="AH401" s="252">
        <f t="shared" si="408"/>
        <v>0</v>
      </c>
      <c r="AI401" s="252">
        <f t="shared" si="409"/>
        <v>1</v>
      </c>
      <c r="AJ401" s="236">
        <f t="shared" si="410"/>
        <v>0</v>
      </c>
      <c r="AK401" s="249">
        <f t="shared" si="401"/>
        <v>0</v>
      </c>
      <c r="AL401" s="236">
        <f t="shared" si="430"/>
        <v>0</v>
      </c>
      <c r="AM401" s="249">
        <f t="shared" si="402"/>
        <v>0</v>
      </c>
      <c r="AN401" s="249">
        <f t="shared" si="411"/>
        <v>0</v>
      </c>
      <c r="AO401" s="249">
        <f t="shared" si="412"/>
        <v>0</v>
      </c>
      <c r="AP401" s="249">
        <f t="shared" si="413"/>
        <v>0</v>
      </c>
      <c r="AQ401" s="251">
        <f t="shared" si="414"/>
        <v>0</v>
      </c>
      <c r="AR401" s="243">
        <f t="shared" si="403"/>
        <v>0</v>
      </c>
      <c r="AS401" s="243">
        <f t="shared" si="394"/>
        <v>0</v>
      </c>
      <c r="AT401" s="249">
        <f t="shared" si="415"/>
        <v>0</v>
      </c>
      <c r="AU401" s="249">
        <f t="shared" si="404"/>
        <v>0</v>
      </c>
      <c r="AV401" s="44">
        <f t="shared" si="431"/>
        <v>1</v>
      </c>
      <c r="AW401" s="44">
        <f t="shared" si="432"/>
        <v>0</v>
      </c>
      <c r="AX401" s="249" t="e">
        <f t="shared" si="405"/>
        <v>#VALUE!</v>
      </c>
      <c r="AY401" s="249" t="e">
        <f t="shared" si="433"/>
        <v>#VALUE!</v>
      </c>
      <c r="AZ401" s="243" t="e">
        <f t="shared" si="434"/>
        <v>#VALUE!</v>
      </c>
      <c r="BA401" s="253">
        <f t="shared" si="435"/>
        <v>0</v>
      </c>
      <c r="BB401" s="253">
        <f t="shared" si="436"/>
        <v>0</v>
      </c>
      <c r="BC401" s="226">
        <f t="shared" si="437"/>
        <v>0</v>
      </c>
      <c r="BD401" s="249" t="b">
        <f t="shared" si="438"/>
        <v>0</v>
      </c>
      <c r="BE401" s="249">
        <f t="shared" si="395"/>
        <v>0</v>
      </c>
      <c r="BF401" s="236">
        <f t="shared" si="396"/>
        <v>0</v>
      </c>
      <c r="BG401" s="80"/>
      <c r="BH401" s="80"/>
      <c r="BI401" s="80"/>
      <c r="BN401" s="82"/>
      <c r="BO401" s="82"/>
      <c r="BP401" s="82"/>
      <c r="BQ401" s="82"/>
      <c r="BR401" s="82"/>
      <c r="BS401" s="82"/>
      <c r="BU401" s="131"/>
      <c r="BV401" s="131"/>
    </row>
    <row r="402" spans="1:74" ht="12.75" customHeight="1">
      <c r="A402" s="56"/>
      <c r="B402" s="93"/>
      <c r="C402" s="40" t="str">
        <f t="shared" si="397"/>
        <v/>
      </c>
      <c r="D402" s="55" t="str">
        <f t="shared" si="441"/>
        <v/>
      </c>
      <c r="E402" s="102" t="str">
        <f t="shared" si="439"/>
        <v/>
      </c>
      <c r="F402" s="103" t="str">
        <f t="shared" si="406"/>
        <v/>
      </c>
      <c r="G402" s="102" t="str">
        <f t="shared" si="440"/>
        <v/>
      </c>
      <c r="H402" s="189" t="str">
        <f t="shared" si="407"/>
        <v/>
      </c>
      <c r="I402" s="190"/>
      <c r="J402" s="104"/>
      <c r="K402" s="104"/>
      <c r="L402" s="105" t="str">
        <f t="shared" si="398"/>
        <v/>
      </c>
      <c r="M402" s="104"/>
      <c r="N402" s="104"/>
      <c r="O402" s="107" t="str">
        <f t="shared" si="399"/>
        <v/>
      </c>
      <c r="P402" s="53"/>
      <c r="Q402" s="254"/>
      <c r="R402" s="238">
        <f t="shared" si="416"/>
        <v>0</v>
      </c>
      <c r="S402" s="44">
        <f t="shared" si="417"/>
        <v>0</v>
      </c>
      <c r="T402" s="44">
        <f t="shared" si="418"/>
        <v>1900</v>
      </c>
      <c r="U402" s="44">
        <f t="shared" si="419"/>
        <v>0</v>
      </c>
      <c r="V402" s="44">
        <f t="shared" si="420"/>
        <v>0</v>
      </c>
      <c r="W402" s="44">
        <f t="shared" si="400"/>
        <v>0</v>
      </c>
      <c r="X402" s="236">
        <f t="shared" si="421"/>
        <v>1</v>
      </c>
      <c r="Y402" s="236">
        <f t="shared" si="422"/>
        <v>0</v>
      </c>
      <c r="Z402" s="236">
        <f t="shared" si="423"/>
        <v>0</v>
      </c>
      <c r="AA402" s="236">
        <f t="shared" si="424"/>
        <v>0</v>
      </c>
      <c r="AB402" s="236">
        <f t="shared" si="425"/>
        <v>0</v>
      </c>
      <c r="AC402" s="251">
        <f>PMT(U402/R24*(AB402),1,-AQ401,AQ401)</f>
        <v>0</v>
      </c>
      <c r="AD402" s="251">
        <f t="shared" si="426"/>
        <v>0</v>
      </c>
      <c r="AE402" s="251">
        <f t="shared" si="427"/>
        <v>0</v>
      </c>
      <c r="AF402" s="251">
        <f t="shared" si="428"/>
        <v>0</v>
      </c>
      <c r="AG402" s="251">
        <f t="shared" si="429"/>
        <v>0</v>
      </c>
      <c r="AH402" s="252">
        <f t="shared" si="408"/>
        <v>0</v>
      </c>
      <c r="AI402" s="252">
        <f t="shared" si="409"/>
        <v>1</v>
      </c>
      <c r="AJ402" s="236">
        <f t="shared" si="410"/>
        <v>0</v>
      </c>
      <c r="AK402" s="249">
        <f t="shared" si="401"/>
        <v>0</v>
      </c>
      <c r="AL402" s="236">
        <f t="shared" si="430"/>
        <v>0</v>
      </c>
      <c r="AM402" s="249">
        <f t="shared" si="402"/>
        <v>0</v>
      </c>
      <c r="AN402" s="249">
        <f t="shared" si="411"/>
        <v>0</v>
      </c>
      <c r="AO402" s="249">
        <f t="shared" si="412"/>
        <v>0</v>
      </c>
      <c r="AP402" s="249">
        <f t="shared" si="413"/>
        <v>0</v>
      </c>
      <c r="AQ402" s="251">
        <f t="shared" si="414"/>
        <v>0</v>
      </c>
      <c r="AR402" s="243">
        <f t="shared" si="403"/>
        <v>0</v>
      </c>
      <c r="AS402" s="243">
        <f t="shared" si="394"/>
        <v>0</v>
      </c>
      <c r="AT402" s="249">
        <f t="shared" si="415"/>
        <v>0</v>
      </c>
      <c r="AU402" s="249">
        <f t="shared" si="404"/>
        <v>0</v>
      </c>
      <c r="AV402" s="44">
        <f t="shared" si="431"/>
        <v>1</v>
      </c>
      <c r="AW402" s="44">
        <f t="shared" si="432"/>
        <v>0</v>
      </c>
      <c r="AX402" s="249" t="e">
        <f t="shared" si="405"/>
        <v>#VALUE!</v>
      </c>
      <c r="AY402" s="249" t="e">
        <f t="shared" si="433"/>
        <v>#VALUE!</v>
      </c>
      <c r="AZ402" s="243" t="e">
        <f t="shared" si="434"/>
        <v>#VALUE!</v>
      </c>
      <c r="BA402" s="253">
        <f t="shared" si="435"/>
        <v>0</v>
      </c>
      <c r="BB402" s="253">
        <f t="shared" si="436"/>
        <v>0</v>
      </c>
      <c r="BC402" s="226">
        <f t="shared" si="437"/>
        <v>0</v>
      </c>
      <c r="BD402" s="249" t="b">
        <f t="shared" si="438"/>
        <v>0</v>
      </c>
      <c r="BE402" s="249">
        <f t="shared" si="395"/>
        <v>0</v>
      </c>
      <c r="BF402" s="236">
        <f t="shared" si="396"/>
        <v>0</v>
      </c>
      <c r="BG402" s="80"/>
      <c r="BH402" s="80"/>
      <c r="BI402" s="80"/>
      <c r="BN402" s="82"/>
      <c r="BO402" s="82"/>
      <c r="BP402" s="82"/>
      <c r="BQ402" s="82"/>
      <c r="BR402" s="82"/>
      <c r="BS402" s="82"/>
      <c r="BU402" s="131"/>
      <c r="BV402" s="131"/>
    </row>
    <row r="403" spans="1:74" ht="12.75" customHeight="1">
      <c r="A403" s="56"/>
      <c r="B403" s="93"/>
      <c r="C403" s="40" t="str">
        <f t="shared" si="397"/>
        <v/>
      </c>
      <c r="D403" s="55" t="str">
        <f t="shared" si="441"/>
        <v/>
      </c>
      <c r="E403" s="102" t="str">
        <f t="shared" si="439"/>
        <v/>
      </c>
      <c r="F403" s="103" t="str">
        <f t="shared" si="406"/>
        <v/>
      </c>
      <c r="G403" s="102" t="str">
        <f t="shared" si="440"/>
        <v/>
      </c>
      <c r="H403" s="189" t="str">
        <f t="shared" si="407"/>
        <v/>
      </c>
      <c r="I403" s="190"/>
      <c r="J403" s="104"/>
      <c r="K403" s="104"/>
      <c r="L403" s="105" t="str">
        <f t="shared" si="398"/>
        <v/>
      </c>
      <c r="M403" s="104"/>
      <c r="N403" s="104"/>
      <c r="O403" s="107" t="str">
        <f t="shared" si="399"/>
        <v/>
      </c>
      <c r="P403" s="53"/>
      <c r="Q403" s="254"/>
      <c r="R403" s="238">
        <f t="shared" si="416"/>
        <v>0</v>
      </c>
      <c r="S403" s="44">
        <f t="shared" si="417"/>
        <v>0</v>
      </c>
      <c r="T403" s="44">
        <f t="shared" si="418"/>
        <v>1900</v>
      </c>
      <c r="U403" s="44">
        <f t="shared" si="419"/>
        <v>0</v>
      </c>
      <c r="V403" s="44">
        <f t="shared" si="420"/>
        <v>0</v>
      </c>
      <c r="W403" s="44">
        <f t="shared" si="400"/>
        <v>0</v>
      </c>
      <c r="X403" s="236">
        <f t="shared" si="421"/>
        <v>1</v>
      </c>
      <c r="Y403" s="236">
        <f t="shared" si="422"/>
        <v>0</v>
      </c>
      <c r="Z403" s="236">
        <f t="shared" si="423"/>
        <v>0</v>
      </c>
      <c r="AA403" s="236">
        <f t="shared" si="424"/>
        <v>0</v>
      </c>
      <c r="AB403" s="236">
        <f t="shared" si="425"/>
        <v>0</v>
      </c>
      <c r="AC403" s="251">
        <f>PMT(U403/R24*(AB403),1,-AQ402,AQ402)</f>
        <v>0</v>
      </c>
      <c r="AD403" s="251">
        <f t="shared" si="426"/>
        <v>0</v>
      </c>
      <c r="AE403" s="251">
        <f t="shared" si="427"/>
        <v>0</v>
      </c>
      <c r="AF403" s="251">
        <f t="shared" si="428"/>
        <v>0</v>
      </c>
      <c r="AG403" s="251">
        <f t="shared" si="429"/>
        <v>0</v>
      </c>
      <c r="AH403" s="252">
        <f t="shared" si="408"/>
        <v>0</v>
      </c>
      <c r="AI403" s="252">
        <f t="shared" si="409"/>
        <v>1</v>
      </c>
      <c r="AJ403" s="236">
        <f t="shared" si="410"/>
        <v>0</v>
      </c>
      <c r="AK403" s="249">
        <f t="shared" si="401"/>
        <v>0</v>
      </c>
      <c r="AL403" s="236">
        <f t="shared" si="430"/>
        <v>0</v>
      </c>
      <c r="AM403" s="249">
        <f t="shared" si="402"/>
        <v>0</v>
      </c>
      <c r="AN403" s="249">
        <f t="shared" si="411"/>
        <v>0</v>
      </c>
      <c r="AO403" s="249">
        <f t="shared" si="412"/>
        <v>0</v>
      </c>
      <c r="AP403" s="249">
        <f t="shared" si="413"/>
        <v>0</v>
      </c>
      <c r="AQ403" s="251">
        <f t="shared" si="414"/>
        <v>0</v>
      </c>
      <c r="AR403" s="243">
        <f t="shared" si="403"/>
        <v>0</v>
      </c>
      <c r="AS403" s="243">
        <f t="shared" si="394"/>
        <v>0</v>
      </c>
      <c r="AT403" s="249">
        <f t="shared" si="415"/>
        <v>0</v>
      </c>
      <c r="AU403" s="249">
        <f t="shared" si="404"/>
        <v>0</v>
      </c>
      <c r="AV403" s="44">
        <f t="shared" si="431"/>
        <v>1</v>
      </c>
      <c r="AW403" s="44">
        <f t="shared" si="432"/>
        <v>0</v>
      </c>
      <c r="AX403" s="249" t="e">
        <f t="shared" si="405"/>
        <v>#VALUE!</v>
      </c>
      <c r="AY403" s="249" t="e">
        <f t="shared" si="433"/>
        <v>#VALUE!</v>
      </c>
      <c r="AZ403" s="243" t="e">
        <f t="shared" si="434"/>
        <v>#VALUE!</v>
      </c>
      <c r="BA403" s="253">
        <f t="shared" si="435"/>
        <v>0</v>
      </c>
      <c r="BB403" s="253">
        <f t="shared" si="436"/>
        <v>0</v>
      </c>
      <c r="BC403" s="226">
        <f t="shared" si="437"/>
        <v>0</v>
      </c>
      <c r="BD403" s="249" t="b">
        <f t="shared" si="438"/>
        <v>0</v>
      </c>
      <c r="BE403" s="249">
        <f t="shared" si="395"/>
        <v>0</v>
      </c>
      <c r="BF403" s="236">
        <f t="shared" si="396"/>
        <v>0</v>
      </c>
      <c r="BG403" s="80"/>
      <c r="BH403" s="80"/>
      <c r="BI403" s="80"/>
      <c r="BN403" s="82"/>
      <c r="BO403" s="82"/>
      <c r="BP403" s="82"/>
      <c r="BQ403" s="82"/>
      <c r="BR403" s="82"/>
      <c r="BS403" s="82"/>
      <c r="BU403" s="131"/>
      <c r="BV403" s="131"/>
    </row>
    <row r="404" spans="1:74" ht="12.75" customHeight="1">
      <c r="A404" s="56"/>
      <c r="B404" s="93"/>
      <c r="C404" s="40" t="str">
        <f t="shared" si="397"/>
        <v/>
      </c>
      <c r="D404" s="55" t="str">
        <f t="shared" si="441"/>
        <v/>
      </c>
      <c r="E404" s="102" t="str">
        <f t="shared" si="439"/>
        <v/>
      </c>
      <c r="F404" s="103" t="str">
        <f t="shared" si="406"/>
        <v/>
      </c>
      <c r="G404" s="102" t="str">
        <f t="shared" si="440"/>
        <v/>
      </c>
      <c r="H404" s="189" t="str">
        <f t="shared" si="407"/>
        <v/>
      </c>
      <c r="I404" s="190"/>
      <c r="J404" s="104"/>
      <c r="K404" s="104"/>
      <c r="L404" s="105" t="str">
        <f t="shared" si="398"/>
        <v/>
      </c>
      <c r="M404" s="104"/>
      <c r="N404" s="104"/>
      <c r="O404" s="107" t="str">
        <f t="shared" si="399"/>
        <v/>
      </c>
      <c r="P404" s="53"/>
      <c r="Q404" s="254"/>
      <c r="R404" s="238">
        <f t="shared" si="416"/>
        <v>0</v>
      </c>
      <c r="S404" s="44">
        <f t="shared" si="417"/>
        <v>0</v>
      </c>
      <c r="T404" s="44">
        <f t="shared" si="418"/>
        <v>1900</v>
      </c>
      <c r="U404" s="44">
        <f t="shared" si="419"/>
        <v>0</v>
      </c>
      <c r="V404" s="44">
        <f t="shared" si="420"/>
        <v>0</v>
      </c>
      <c r="W404" s="44">
        <f t="shared" si="400"/>
        <v>0</v>
      </c>
      <c r="X404" s="236">
        <f t="shared" si="421"/>
        <v>1</v>
      </c>
      <c r="Y404" s="236">
        <f t="shared" si="422"/>
        <v>0</v>
      </c>
      <c r="Z404" s="236">
        <f t="shared" si="423"/>
        <v>0</v>
      </c>
      <c r="AA404" s="236">
        <f t="shared" si="424"/>
        <v>0</v>
      </c>
      <c r="AB404" s="236">
        <f t="shared" si="425"/>
        <v>0</v>
      </c>
      <c r="AC404" s="251">
        <f>PMT(U404/R24*(AB404),1,-AQ403,AQ403)</f>
        <v>0</v>
      </c>
      <c r="AD404" s="251">
        <f t="shared" si="426"/>
        <v>0</v>
      </c>
      <c r="AE404" s="251">
        <f t="shared" si="427"/>
        <v>0</v>
      </c>
      <c r="AF404" s="251">
        <f t="shared" si="428"/>
        <v>0</v>
      </c>
      <c r="AG404" s="251">
        <f t="shared" si="429"/>
        <v>0</v>
      </c>
      <c r="AH404" s="252">
        <f t="shared" si="408"/>
        <v>0</v>
      </c>
      <c r="AI404" s="252">
        <f t="shared" si="409"/>
        <v>1</v>
      </c>
      <c r="AJ404" s="236">
        <f t="shared" si="410"/>
        <v>0</v>
      </c>
      <c r="AK404" s="249">
        <f t="shared" si="401"/>
        <v>0</v>
      </c>
      <c r="AL404" s="236">
        <f t="shared" si="430"/>
        <v>0</v>
      </c>
      <c r="AM404" s="249">
        <f t="shared" si="402"/>
        <v>0</v>
      </c>
      <c r="AN404" s="249">
        <f t="shared" si="411"/>
        <v>0</v>
      </c>
      <c r="AO404" s="249">
        <f t="shared" si="412"/>
        <v>0</v>
      </c>
      <c r="AP404" s="249">
        <f t="shared" si="413"/>
        <v>0</v>
      </c>
      <c r="AQ404" s="251">
        <f t="shared" si="414"/>
        <v>0</v>
      </c>
      <c r="AR404" s="243">
        <f t="shared" si="403"/>
        <v>0</v>
      </c>
      <c r="AS404" s="243">
        <f t="shared" si="394"/>
        <v>0</v>
      </c>
      <c r="AT404" s="249">
        <f t="shared" si="415"/>
        <v>0</v>
      </c>
      <c r="AU404" s="249">
        <f t="shared" si="404"/>
        <v>0</v>
      </c>
      <c r="AV404" s="44">
        <f t="shared" si="431"/>
        <v>1</v>
      </c>
      <c r="AW404" s="44">
        <f t="shared" si="432"/>
        <v>0</v>
      </c>
      <c r="AX404" s="249" t="e">
        <f t="shared" si="405"/>
        <v>#VALUE!</v>
      </c>
      <c r="AY404" s="249" t="e">
        <f t="shared" si="433"/>
        <v>#VALUE!</v>
      </c>
      <c r="AZ404" s="243" t="e">
        <f t="shared" si="434"/>
        <v>#VALUE!</v>
      </c>
      <c r="BA404" s="253">
        <f t="shared" si="435"/>
        <v>0</v>
      </c>
      <c r="BB404" s="253">
        <f t="shared" si="436"/>
        <v>0</v>
      </c>
      <c r="BC404" s="226">
        <f t="shared" si="437"/>
        <v>0</v>
      </c>
      <c r="BD404" s="249" t="b">
        <f t="shared" si="438"/>
        <v>0</v>
      </c>
      <c r="BE404" s="249">
        <f t="shared" si="395"/>
        <v>0</v>
      </c>
      <c r="BF404" s="236">
        <f t="shared" si="396"/>
        <v>0</v>
      </c>
      <c r="BG404" s="80"/>
      <c r="BH404" s="80"/>
      <c r="BI404" s="80"/>
      <c r="BN404" s="82"/>
      <c r="BO404" s="82"/>
      <c r="BP404" s="82"/>
      <c r="BQ404" s="82"/>
      <c r="BR404" s="82"/>
      <c r="BS404" s="82"/>
      <c r="BU404" s="131"/>
      <c r="BV404" s="131"/>
    </row>
    <row r="405" spans="1:74" ht="12.75" customHeight="1">
      <c r="A405" s="56"/>
      <c r="B405" s="93"/>
      <c r="C405" s="40" t="str">
        <f t="shared" si="397"/>
        <v/>
      </c>
      <c r="D405" s="55" t="str">
        <f t="shared" si="441"/>
        <v/>
      </c>
      <c r="E405" s="102" t="str">
        <f t="shared" si="439"/>
        <v/>
      </c>
      <c r="F405" s="103" t="str">
        <f t="shared" si="406"/>
        <v/>
      </c>
      <c r="G405" s="102" t="str">
        <f t="shared" si="440"/>
        <v/>
      </c>
      <c r="H405" s="189" t="str">
        <f t="shared" si="407"/>
        <v/>
      </c>
      <c r="I405" s="190"/>
      <c r="J405" s="104"/>
      <c r="K405" s="104"/>
      <c r="L405" s="105" t="str">
        <f t="shared" si="398"/>
        <v/>
      </c>
      <c r="M405" s="104"/>
      <c r="N405" s="104"/>
      <c r="O405" s="107" t="str">
        <f t="shared" si="399"/>
        <v/>
      </c>
      <c r="P405" s="53"/>
      <c r="Q405" s="254"/>
      <c r="R405" s="238">
        <f t="shared" si="416"/>
        <v>0</v>
      </c>
      <c r="S405" s="44">
        <f t="shared" si="417"/>
        <v>0</v>
      </c>
      <c r="T405" s="44">
        <f t="shared" si="418"/>
        <v>1900</v>
      </c>
      <c r="U405" s="44">
        <f t="shared" si="419"/>
        <v>0</v>
      </c>
      <c r="V405" s="44">
        <f t="shared" si="420"/>
        <v>0</v>
      </c>
      <c r="W405" s="44">
        <f t="shared" si="400"/>
        <v>0</v>
      </c>
      <c r="X405" s="236">
        <f t="shared" si="421"/>
        <v>1</v>
      </c>
      <c r="Y405" s="236">
        <f t="shared" si="422"/>
        <v>0</v>
      </c>
      <c r="Z405" s="236">
        <f t="shared" si="423"/>
        <v>0</v>
      </c>
      <c r="AA405" s="236">
        <f t="shared" si="424"/>
        <v>0</v>
      </c>
      <c r="AB405" s="236">
        <f t="shared" si="425"/>
        <v>0</v>
      </c>
      <c r="AC405" s="251">
        <f>PMT(U405/R24*(AB405),1,-AQ404,AQ404)</f>
        <v>0</v>
      </c>
      <c r="AD405" s="251">
        <f t="shared" si="426"/>
        <v>0</v>
      </c>
      <c r="AE405" s="251">
        <f t="shared" si="427"/>
        <v>0</v>
      </c>
      <c r="AF405" s="251">
        <f t="shared" si="428"/>
        <v>0</v>
      </c>
      <c r="AG405" s="251">
        <f t="shared" si="429"/>
        <v>0</v>
      </c>
      <c r="AH405" s="252">
        <f t="shared" si="408"/>
        <v>0</v>
      </c>
      <c r="AI405" s="252">
        <f t="shared" si="409"/>
        <v>1</v>
      </c>
      <c r="AJ405" s="236">
        <f t="shared" si="410"/>
        <v>0</v>
      </c>
      <c r="AK405" s="249">
        <f t="shared" si="401"/>
        <v>0</v>
      </c>
      <c r="AL405" s="236">
        <f t="shared" si="430"/>
        <v>0</v>
      </c>
      <c r="AM405" s="249">
        <f t="shared" si="402"/>
        <v>0</v>
      </c>
      <c r="AN405" s="249">
        <f t="shared" si="411"/>
        <v>0</v>
      </c>
      <c r="AO405" s="249">
        <f t="shared" si="412"/>
        <v>0</v>
      </c>
      <c r="AP405" s="249">
        <f t="shared" si="413"/>
        <v>0</v>
      </c>
      <c r="AQ405" s="251">
        <f t="shared" si="414"/>
        <v>0</v>
      </c>
      <c r="AR405" s="243">
        <f t="shared" si="403"/>
        <v>0</v>
      </c>
      <c r="AS405" s="243">
        <f t="shared" si="394"/>
        <v>0</v>
      </c>
      <c r="AT405" s="249">
        <f t="shared" si="415"/>
        <v>0</v>
      </c>
      <c r="AU405" s="249">
        <f t="shared" si="404"/>
        <v>0</v>
      </c>
      <c r="AV405" s="44">
        <f t="shared" si="431"/>
        <v>1</v>
      </c>
      <c r="AW405" s="44">
        <f t="shared" si="432"/>
        <v>0</v>
      </c>
      <c r="AX405" s="249" t="e">
        <f t="shared" si="405"/>
        <v>#VALUE!</v>
      </c>
      <c r="AY405" s="249" t="e">
        <f t="shared" si="433"/>
        <v>#VALUE!</v>
      </c>
      <c r="AZ405" s="243" t="e">
        <f t="shared" si="434"/>
        <v>#VALUE!</v>
      </c>
      <c r="BA405" s="253">
        <f t="shared" si="435"/>
        <v>0</v>
      </c>
      <c r="BB405" s="253">
        <f t="shared" si="436"/>
        <v>0</v>
      </c>
      <c r="BC405" s="226">
        <f t="shared" si="437"/>
        <v>0</v>
      </c>
      <c r="BD405" s="249" t="b">
        <f t="shared" si="438"/>
        <v>0</v>
      </c>
      <c r="BE405" s="249">
        <f t="shared" si="395"/>
        <v>0</v>
      </c>
      <c r="BF405" s="236">
        <f t="shared" si="396"/>
        <v>0</v>
      </c>
      <c r="BG405" s="80"/>
      <c r="BH405" s="80"/>
      <c r="BI405" s="80"/>
      <c r="BN405" s="82"/>
      <c r="BO405" s="82"/>
      <c r="BP405" s="82"/>
      <c r="BQ405" s="82"/>
      <c r="BR405" s="82"/>
      <c r="BS405" s="82"/>
      <c r="BU405" s="131"/>
      <c r="BV405" s="131"/>
    </row>
    <row r="406" spans="1:74" ht="12.75" customHeight="1">
      <c r="A406" s="56"/>
      <c r="B406" s="93"/>
      <c r="C406" s="40" t="str">
        <f t="shared" si="397"/>
        <v/>
      </c>
      <c r="D406" s="55" t="str">
        <f t="shared" si="441"/>
        <v/>
      </c>
      <c r="E406" s="102" t="str">
        <f t="shared" si="439"/>
        <v/>
      </c>
      <c r="F406" s="103" t="str">
        <f t="shared" si="406"/>
        <v/>
      </c>
      <c r="G406" s="102" t="str">
        <f t="shared" si="440"/>
        <v/>
      </c>
      <c r="H406" s="189" t="str">
        <f t="shared" si="407"/>
        <v/>
      </c>
      <c r="I406" s="190"/>
      <c r="J406" s="104"/>
      <c r="K406" s="104"/>
      <c r="L406" s="105" t="str">
        <f t="shared" si="398"/>
        <v/>
      </c>
      <c r="M406" s="104"/>
      <c r="N406" s="104"/>
      <c r="O406" s="107" t="str">
        <f t="shared" si="399"/>
        <v/>
      </c>
      <c r="P406" s="53"/>
      <c r="Q406" s="254"/>
      <c r="R406" s="238">
        <f t="shared" si="416"/>
        <v>0</v>
      </c>
      <c r="S406" s="44">
        <f t="shared" si="417"/>
        <v>0</v>
      </c>
      <c r="T406" s="44">
        <f t="shared" si="418"/>
        <v>1900</v>
      </c>
      <c r="U406" s="44">
        <f t="shared" si="419"/>
        <v>0</v>
      </c>
      <c r="V406" s="44">
        <f t="shared" si="420"/>
        <v>0</v>
      </c>
      <c r="W406" s="44">
        <f t="shared" si="400"/>
        <v>0</v>
      </c>
      <c r="X406" s="236">
        <f t="shared" si="421"/>
        <v>1</v>
      </c>
      <c r="Y406" s="236">
        <f t="shared" si="422"/>
        <v>0</v>
      </c>
      <c r="Z406" s="236">
        <f t="shared" si="423"/>
        <v>0</v>
      </c>
      <c r="AA406" s="236">
        <f t="shared" si="424"/>
        <v>0</v>
      </c>
      <c r="AB406" s="236">
        <f t="shared" si="425"/>
        <v>0</v>
      </c>
      <c r="AC406" s="251">
        <f>PMT(U406/R24*(AB406),1,-AQ405,AQ405)</f>
        <v>0</v>
      </c>
      <c r="AD406" s="251">
        <f t="shared" si="426"/>
        <v>0</v>
      </c>
      <c r="AE406" s="251">
        <f t="shared" si="427"/>
        <v>0</v>
      </c>
      <c r="AF406" s="251">
        <f t="shared" si="428"/>
        <v>0</v>
      </c>
      <c r="AG406" s="251">
        <f t="shared" si="429"/>
        <v>0</v>
      </c>
      <c r="AH406" s="252">
        <f t="shared" si="408"/>
        <v>0</v>
      </c>
      <c r="AI406" s="252">
        <f t="shared" si="409"/>
        <v>1</v>
      </c>
      <c r="AJ406" s="236">
        <f t="shared" si="410"/>
        <v>0</v>
      </c>
      <c r="AK406" s="249">
        <f t="shared" si="401"/>
        <v>0</v>
      </c>
      <c r="AL406" s="236">
        <f t="shared" si="430"/>
        <v>0</v>
      </c>
      <c r="AM406" s="249">
        <f t="shared" si="402"/>
        <v>0</v>
      </c>
      <c r="AN406" s="249">
        <f t="shared" si="411"/>
        <v>0</v>
      </c>
      <c r="AO406" s="249">
        <f t="shared" si="412"/>
        <v>0</v>
      </c>
      <c r="AP406" s="249">
        <f t="shared" si="413"/>
        <v>0</v>
      </c>
      <c r="AQ406" s="251">
        <f t="shared" si="414"/>
        <v>0</v>
      </c>
      <c r="AR406" s="243">
        <f t="shared" si="403"/>
        <v>0</v>
      </c>
      <c r="AS406" s="243">
        <f t="shared" si="394"/>
        <v>0</v>
      </c>
      <c r="AT406" s="249">
        <f t="shared" si="415"/>
        <v>0</v>
      </c>
      <c r="AU406" s="249">
        <f t="shared" si="404"/>
        <v>0</v>
      </c>
      <c r="AV406" s="44">
        <f t="shared" si="431"/>
        <v>1</v>
      </c>
      <c r="AW406" s="44">
        <f t="shared" si="432"/>
        <v>0</v>
      </c>
      <c r="AX406" s="249" t="e">
        <f t="shared" si="405"/>
        <v>#VALUE!</v>
      </c>
      <c r="AY406" s="249" t="e">
        <f t="shared" si="433"/>
        <v>#VALUE!</v>
      </c>
      <c r="AZ406" s="243" t="e">
        <f t="shared" si="434"/>
        <v>#VALUE!</v>
      </c>
      <c r="BA406" s="253">
        <f t="shared" si="435"/>
        <v>0</v>
      </c>
      <c r="BB406" s="253">
        <f t="shared" si="436"/>
        <v>0</v>
      </c>
      <c r="BC406" s="226">
        <f t="shared" si="437"/>
        <v>0</v>
      </c>
      <c r="BD406" s="249" t="b">
        <f t="shared" si="438"/>
        <v>0</v>
      </c>
      <c r="BE406" s="249">
        <f t="shared" si="395"/>
        <v>0</v>
      </c>
      <c r="BF406" s="236">
        <f t="shared" si="396"/>
        <v>0</v>
      </c>
      <c r="BG406" s="80"/>
      <c r="BH406" s="80"/>
      <c r="BI406" s="80"/>
      <c r="BN406" s="82"/>
      <c r="BO406" s="82"/>
      <c r="BP406" s="82"/>
      <c r="BQ406" s="82"/>
      <c r="BR406" s="82"/>
      <c r="BS406" s="82"/>
      <c r="BU406" s="131"/>
      <c r="BV406" s="131"/>
    </row>
    <row r="407" spans="1:74" ht="12.75" customHeight="1">
      <c r="A407" s="56"/>
      <c r="B407" s="93"/>
      <c r="C407" s="40" t="str">
        <f t="shared" si="397"/>
        <v/>
      </c>
      <c r="D407" s="55" t="str">
        <f t="shared" si="441"/>
        <v/>
      </c>
      <c r="E407" s="102" t="str">
        <f t="shared" si="439"/>
        <v/>
      </c>
      <c r="F407" s="103" t="str">
        <f t="shared" si="406"/>
        <v/>
      </c>
      <c r="G407" s="102" t="str">
        <f t="shared" si="440"/>
        <v/>
      </c>
      <c r="H407" s="189" t="str">
        <f t="shared" si="407"/>
        <v/>
      </c>
      <c r="I407" s="190"/>
      <c r="J407" s="104"/>
      <c r="K407" s="104"/>
      <c r="L407" s="105" t="str">
        <f t="shared" si="398"/>
        <v/>
      </c>
      <c r="M407" s="104"/>
      <c r="N407" s="104"/>
      <c r="O407" s="107" t="str">
        <f t="shared" si="399"/>
        <v/>
      </c>
      <c r="P407" s="53"/>
      <c r="Q407" s="254"/>
      <c r="R407" s="238">
        <f t="shared" si="416"/>
        <v>0</v>
      </c>
      <c r="S407" s="44">
        <f t="shared" si="417"/>
        <v>0</v>
      </c>
      <c r="T407" s="44">
        <f t="shared" si="418"/>
        <v>1900</v>
      </c>
      <c r="U407" s="44">
        <f t="shared" si="419"/>
        <v>0</v>
      </c>
      <c r="V407" s="44">
        <f t="shared" si="420"/>
        <v>0</v>
      </c>
      <c r="W407" s="44">
        <f t="shared" si="400"/>
        <v>0</v>
      </c>
      <c r="X407" s="236">
        <f t="shared" si="421"/>
        <v>1</v>
      </c>
      <c r="Y407" s="236">
        <f t="shared" si="422"/>
        <v>0</v>
      </c>
      <c r="Z407" s="236">
        <f t="shared" si="423"/>
        <v>0</v>
      </c>
      <c r="AA407" s="236">
        <f t="shared" si="424"/>
        <v>0</v>
      </c>
      <c r="AB407" s="236">
        <f t="shared" si="425"/>
        <v>0</v>
      </c>
      <c r="AC407" s="251">
        <f>PMT(U407/R24*(AB407),1,-AQ406,AQ406)</f>
        <v>0</v>
      </c>
      <c r="AD407" s="251">
        <f t="shared" si="426"/>
        <v>0</v>
      </c>
      <c r="AE407" s="251">
        <f t="shared" si="427"/>
        <v>0</v>
      </c>
      <c r="AF407" s="251">
        <f t="shared" si="428"/>
        <v>0</v>
      </c>
      <c r="AG407" s="251">
        <f t="shared" si="429"/>
        <v>0</v>
      </c>
      <c r="AH407" s="252">
        <f t="shared" si="408"/>
        <v>0</v>
      </c>
      <c r="AI407" s="252">
        <f t="shared" si="409"/>
        <v>1</v>
      </c>
      <c r="AJ407" s="236">
        <f t="shared" si="410"/>
        <v>0</v>
      </c>
      <c r="AK407" s="249">
        <f t="shared" si="401"/>
        <v>0</v>
      </c>
      <c r="AL407" s="236">
        <f t="shared" si="430"/>
        <v>0</v>
      </c>
      <c r="AM407" s="249">
        <f t="shared" si="402"/>
        <v>0</v>
      </c>
      <c r="AN407" s="249">
        <f t="shared" si="411"/>
        <v>0</v>
      </c>
      <c r="AO407" s="249">
        <f t="shared" si="412"/>
        <v>0</v>
      </c>
      <c r="AP407" s="249">
        <f t="shared" si="413"/>
        <v>0</v>
      </c>
      <c r="AQ407" s="251">
        <f t="shared" si="414"/>
        <v>0</v>
      </c>
      <c r="AR407" s="243">
        <f t="shared" si="403"/>
        <v>0</v>
      </c>
      <c r="AS407" s="243">
        <f t="shared" si="394"/>
        <v>0</v>
      </c>
      <c r="AT407" s="249">
        <f t="shared" si="415"/>
        <v>0</v>
      </c>
      <c r="AU407" s="249">
        <f t="shared" si="404"/>
        <v>0</v>
      </c>
      <c r="AV407" s="44">
        <f t="shared" si="431"/>
        <v>1</v>
      </c>
      <c r="AW407" s="44">
        <f t="shared" si="432"/>
        <v>0</v>
      </c>
      <c r="AX407" s="249" t="e">
        <f t="shared" si="405"/>
        <v>#VALUE!</v>
      </c>
      <c r="AY407" s="249" t="e">
        <f t="shared" si="433"/>
        <v>#VALUE!</v>
      </c>
      <c r="AZ407" s="243" t="e">
        <f t="shared" si="434"/>
        <v>#VALUE!</v>
      </c>
      <c r="BA407" s="253">
        <f t="shared" si="435"/>
        <v>0</v>
      </c>
      <c r="BB407" s="253">
        <f t="shared" si="436"/>
        <v>0</v>
      </c>
      <c r="BC407" s="226">
        <f t="shared" si="437"/>
        <v>0</v>
      </c>
      <c r="BD407" s="249" t="b">
        <f t="shared" si="438"/>
        <v>0</v>
      </c>
      <c r="BE407" s="249">
        <f t="shared" si="395"/>
        <v>0</v>
      </c>
      <c r="BF407" s="236">
        <f t="shared" si="396"/>
        <v>0</v>
      </c>
      <c r="BG407" s="80"/>
      <c r="BH407" s="80"/>
      <c r="BI407" s="80"/>
      <c r="BN407" s="82"/>
      <c r="BO407" s="82"/>
      <c r="BP407" s="82"/>
      <c r="BQ407" s="82"/>
      <c r="BR407" s="82"/>
      <c r="BS407" s="82"/>
      <c r="BU407" s="131"/>
      <c r="BV407" s="131"/>
    </row>
    <row r="408" spans="1:74" ht="12.75" customHeight="1">
      <c r="A408" s="56"/>
      <c r="B408" s="93"/>
      <c r="C408" s="40" t="str">
        <f t="shared" si="397"/>
        <v/>
      </c>
      <c r="D408" s="55" t="str">
        <f t="shared" si="441"/>
        <v/>
      </c>
      <c r="E408" s="102" t="str">
        <f t="shared" si="439"/>
        <v/>
      </c>
      <c r="F408" s="103" t="str">
        <f t="shared" si="406"/>
        <v/>
      </c>
      <c r="G408" s="102" t="str">
        <f t="shared" si="440"/>
        <v/>
      </c>
      <c r="H408" s="189" t="str">
        <f t="shared" si="407"/>
        <v/>
      </c>
      <c r="I408" s="190"/>
      <c r="J408" s="104"/>
      <c r="K408" s="104"/>
      <c r="L408" s="105" t="str">
        <f t="shared" si="398"/>
        <v/>
      </c>
      <c r="M408" s="104"/>
      <c r="N408" s="104"/>
      <c r="O408" s="107" t="str">
        <f t="shared" si="399"/>
        <v/>
      </c>
      <c r="P408" s="53"/>
      <c r="Q408" s="254"/>
      <c r="R408" s="238">
        <f t="shared" si="416"/>
        <v>0</v>
      </c>
      <c r="S408" s="44">
        <f t="shared" si="417"/>
        <v>0</v>
      </c>
      <c r="T408" s="44">
        <f t="shared" si="418"/>
        <v>1900</v>
      </c>
      <c r="U408" s="44">
        <f t="shared" si="419"/>
        <v>0</v>
      </c>
      <c r="V408" s="44">
        <f t="shared" si="420"/>
        <v>0</v>
      </c>
      <c r="W408" s="44">
        <f t="shared" si="400"/>
        <v>0</v>
      </c>
      <c r="X408" s="236">
        <f t="shared" si="421"/>
        <v>1</v>
      </c>
      <c r="Y408" s="236">
        <f t="shared" si="422"/>
        <v>0</v>
      </c>
      <c r="Z408" s="236">
        <f t="shared" si="423"/>
        <v>0</v>
      </c>
      <c r="AA408" s="236">
        <f t="shared" si="424"/>
        <v>0</v>
      </c>
      <c r="AB408" s="236">
        <f t="shared" si="425"/>
        <v>0</v>
      </c>
      <c r="AC408" s="251">
        <f>PMT(U408/R24*(AB408),1,-AQ407,AQ407)</f>
        <v>0</v>
      </c>
      <c r="AD408" s="251">
        <f t="shared" si="426"/>
        <v>0</v>
      </c>
      <c r="AE408" s="251">
        <f t="shared" si="427"/>
        <v>0</v>
      </c>
      <c r="AF408" s="251">
        <f t="shared" si="428"/>
        <v>0</v>
      </c>
      <c r="AG408" s="251">
        <f t="shared" si="429"/>
        <v>0</v>
      </c>
      <c r="AH408" s="252">
        <f t="shared" si="408"/>
        <v>0</v>
      </c>
      <c r="AI408" s="252">
        <f t="shared" si="409"/>
        <v>1</v>
      </c>
      <c r="AJ408" s="236">
        <f t="shared" si="410"/>
        <v>0</v>
      </c>
      <c r="AK408" s="249">
        <f t="shared" si="401"/>
        <v>0</v>
      </c>
      <c r="AL408" s="236">
        <f t="shared" si="430"/>
        <v>0</v>
      </c>
      <c r="AM408" s="249">
        <f t="shared" si="402"/>
        <v>0</v>
      </c>
      <c r="AN408" s="249">
        <f t="shared" si="411"/>
        <v>0</v>
      </c>
      <c r="AO408" s="249">
        <f t="shared" si="412"/>
        <v>0</v>
      </c>
      <c r="AP408" s="249">
        <f t="shared" si="413"/>
        <v>0</v>
      </c>
      <c r="AQ408" s="251">
        <f t="shared" si="414"/>
        <v>0</v>
      </c>
      <c r="AR408" s="243">
        <f t="shared" si="403"/>
        <v>0</v>
      </c>
      <c r="AS408" s="243">
        <f t="shared" si="394"/>
        <v>0</v>
      </c>
      <c r="AT408" s="249">
        <f t="shared" si="415"/>
        <v>0</v>
      </c>
      <c r="AU408" s="249">
        <f t="shared" si="404"/>
        <v>0</v>
      </c>
      <c r="AV408" s="44">
        <f t="shared" si="431"/>
        <v>1</v>
      </c>
      <c r="AW408" s="44">
        <f t="shared" si="432"/>
        <v>0</v>
      </c>
      <c r="AX408" s="249" t="e">
        <f t="shared" si="405"/>
        <v>#VALUE!</v>
      </c>
      <c r="AY408" s="249" t="e">
        <f t="shared" si="433"/>
        <v>#VALUE!</v>
      </c>
      <c r="AZ408" s="243" t="e">
        <f t="shared" si="434"/>
        <v>#VALUE!</v>
      </c>
      <c r="BA408" s="253">
        <f t="shared" si="435"/>
        <v>0</v>
      </c>
      <c r="BB408" s="253">
        <f t="shared" si="436"/>
        <v>0</v>
      </c>
      <c r="BC408" s="226">
        <f t="shared" si="437"/>
        <v>0</v>
      </c>
      <c r="BD408" s="249" t="b">
        <f t="shared" si="438"/>
        <v>0</v>
      </c>
      <c r="BE408" s="249">
        <f t="shared" si="395"/>
        <v>0</v>
      </c>
      <c r="BF408" s="236">
        <f t="shared" si="396"/>
        <v>0</v>
      </c>
      <c r="BG408" s="80"/>
      <c r="BH408" s="80"/>
      <c r="BI408" s="80"/>
      <c r="BN408" s="82"/>
      <c r="BO408" s="82"/>
      <c r="BP408" s="82"/>
      <c r="BQ408" s="82"/>
      <c r="BR408" s="82"/>
      <c r="BS408" s="82"/>
      <c r="BU408" s="131"/>
      <c r="BV408" s="131"/>
    </row>
    <row r="409" spans="1:74" ht="12.75" customHeight="1">
      <c r="A409" s="56"/>
      <c r="B409" s="93"/>
      <c r="C409" s="40" t="str">
        <f t="shared" si="397"/>
        <v/>
      </c>
      <c r="D409" s="55" t="str">
        <f t="shared" si="441"/>
        <v/>
      </c>
      <c r="E409" s="102" t="str">
        <f t="shared" si="439"/>
        <v/>
      </c>
      <c r="F409" s="103" t="str">
        <f t="shared" si="406"/>
        <v/>
      </c>
      <c r="G409" s="102" t="str">
        <f t="shared" si="440"/>
        <v/>
      </c>
      <c r="H409" s="189" t="str">
        <f t="shared" si="407"/>
        <v/>
      </c>
      <c r="I409" s="190"/>
      <c r="J409" s="104"/>
      <c r="K409" s="104"/>
      <c r="L409" s="105" t="str">
        <f t="shared" si="398"/>
        <v/>
      </c>
      <c r="M409" s="104"/>
      <c r="N409" s="104"/>
      <c r="O409" s="107" t="str">
        <f t="shared" si="399"/>
        <v/>
      </c>
      <c r="P409" s="53"/>
      <c r="Q409" s="254"/>
      <c r="R409" s="238">
        <f t="shared" si="416"/>
        <v>0</v>
      </c>
      <c r="S409" s="44">
        <f t="shared" si="417"/>
        <v>0</v>
      </c>
      <c r="T409" s="44">
        <f t="shared" si="418"/>
        <v>1900</v>
      </c>
      <c r="U409" s="44">
        <f t="shared" si="419"/>
        <v>0</v>
      </c>
      <c r="V409" s="44">
        <f t="shared" si="420"/>
        <v>0</v>
      </c>
      <c r="W409" s="44">
        <f t="shared" si="400"/>
        <v>0</v>
      </c>
      <c r="X409" s="236">
        <f t="shared" si="421"/>
        <v>1</v>
      </c>
      <c r="Y409" s="236">
        <f t="shared" si="422"/>
        <v>0</v>
      </c>
      <c r="Z409" s="236">
        <f t="shared" si="423"/>
        <v>0</v>
      </c>
      <c r="AA409" s="236">
        <f t="shared" si="424"/>
        <v>0</v>
      </c>
      <c r="AB409" s="236">
        <f t="shared" si="425"/>
        <v>0</v>
      </c>
      <c r="AC409" s="251">
        <f>PMT(U409/R24*(AB409),1,-AQ408,AQ408)</f>
        <v>0</v>
      </c>
      <c r="AD409" s="251">
        <f t="shared" si="426"/>
        <v>0</v>
      </c>
      <c r="AE409" s="251">
        <f t="shared" si="427"/>
        <v>0</v>
      </c>
      <c r="AF409" s="251">
        <f t="shared" si="428"/>
        <v>0</v>
      </c>
      <c r="AG409" s="251">
        <f t="shared" si="429"/>
        <v>0</v>
      </c>
      <c r="AH409" s="252">
        <f t="shared" si="408"/>
        <v>0</v>
      </c>
      <c r="AI409" s="252">
        <f t="shared" si="409"/>
        <v>1</v>
      </c>
      <c r="AJ409" s="236">
        <f t="shared" si="410"/>
        <v>0</v>
      </c>
      <c r="AK409" s="249">
        <f t="shared" si="401"/>
        <v>0</v>
      </c>
      <c r="AL409" s="236">
        <f t="shared" si="430"/>
        <v>0</v>
      </c>
      <c r="AM409" s="249">
        <f t="shared" si="402"/>
        <v>0</v>
      </c>
      <c r="AN409" s="249">
        <f t="shared" si="411"/>
        <v>0</v>
      </c>
      <c r="AO409" s="249">
        <f t="shared" si="412"/>
        <v>0</v>
      </c>
      <c r="AP409" s="249">
        <f t="shared" si="413"/>
        <v>0</v>
      </c>
      <c r="AQ409" s="251">
        <f t="shared" si="414"/>
        <v>0</v>
      </c>
      <c r="AR409" s="243">
        <f t="shared" si="403"/>
        <v>0</v>
      </c>
      <c r="AS409" s="243">
        <f t="shared" si="394"/>
        <v>0</v>
      </c>
      <c r="AT409" s="249">
        <f t="shared" si="415"/>
        <v>0</v>
      </c>
      <c r="AU409" s="249">
        <f t="shared" si="404"/>
        <v>0</v>
      </c>
      <c r="AV409" s="44">
        <f t="shared" si="431"/>
        <v>1</v>
      </c>
      <c r="AW409" s="44">
        <f t="shared" si="432"/>
        <v>0</v>
      </c>
      <c r="AX409" s="249" t="e">
        <f t="shared" si="405"/>
        <v>#VALUE!</v>
      </c>
      <c r="AY409" s="249" t="e">
        <f t="shared" si="433"/>
        <v>#VALUE!</v>
      </c>
      <c r="AZ409" s="243" t="e">
        <f t="shared" si="434"/>
        <v>#VALUE!</v>
      </c>
      <c r="BA409" s="253">
        <f t="shared" si="435"/>
        <v>0</v>
      </c>
      <c r="BB409" s="253">
        <f t="shared" si="436"/>
        <v>0</v>
      </c>
      <c r="BC409" s="226">
        <f t="shared" si="437"/>
        <v>0</v>
      </c>
      <c r="BD409" s="249" t="b">
        <f t="shared" si="438"/>
        <v>0</v>
      </c>
      <c r="BE409" s="249">
        <f t="shared" si="395"/>
        <v>0</v>
      </c>
      <c r="BF409" s="236">
        <f t="shared" si="396"/>
        <v>0</v>
      </c>
      <c r="BG409" s="80"/>
      <c r="BH409" s="80"/>
      <c r="BI409" s="80"/>
      <c r="BN409" s="82"/>
      <c r="BO409" s="82"/>
      <c r="BP409" s="82"/>
      <c r="BQ409" s="82"/>
      <c r="BR409" s="82"/>
      <c r="BS409" s="82"/>
      <c r="BU409" s="131"/>
      <c r="BV409" s="131"/>
    </row>
    <row r="410" spans="1:74" ht="12.75" customHeight="1">
      <c r="A410" s="56"/>
      <c r="B410" s="93"/>
      <c r="C410" s="40" t="str">
        <f t="shared" si="397"/>
        <v/>
      </c>
      <c r="D410" s="55" t="str">
        <f t="shared" si="441"/>
        <v/>
      </c>
      <c r="E410" s="102" t="str">
        <f t="shared" si="439"/>
        <v/>
      </c>
      <c r="F410" s="103" t="str">
        <f t="shared" si="406"/>
        <v/>
      </c>
      <c r="G410" s="102" t="str">
        <f t="shared" si="440"/>
        <v/>
      </c>
      <c r="H410" s="189" t="str">
        <f t="shared" si="407"/>
        <v/>
      </c>
      <c r="I410" s="190"/>
      <c r="J410" s="104"/>
      <c r="K410" s="104"/>
      <c r="L410" s="105" t="str">
        <f t="shared" si="398"/>
        <v/>
      </c>
      <c r="M410" s="104"/>
      <c r="N410" s="104"/>
      <c r="O410" s="107" t="str">
        <f t="shared" si="399"/>
        <v/>
      </c>
      <c r="P410" s="53"/>
      <c r="Q410" s="254"/>
      <c r="R410" s="238">
        <f t="shared" si="416"/>
        <v>0</v>
      </c>
      <c r="S410" s="44">
        <f t="shared" si="417"/>
        <v>0</v>
      </c>
      <c r="T410" s="44">
        <f t="shared" si="418"/>
        <v>1900</v>
      </c>
      <c r="U410" s="44">
        <f t="shared" si="419"/>
        <v>0</v>
      </c>
      <c r="V410" s="44">
        <f t="shared" si="420"/>
        <v>0</v>
      </c>
      <c r="W410" s="44">
        <f t="shared" si="400"/>
        <v>0</v>
      </c>
      <c r="X410" s="236">
        <f t="shared" si="421"/>
        <v>1</v>
      </c>
      <c r="Y410" s="236">
        <f t="shared" si="422"/>
        <v>0</v>
      </c>
      <c r="Z410" s="236">
        <f t="shared" si="423"/>
        <v>0</v>
      </c>
      <c r="AA410" s="236">
        <f t="shared" si="424"/>
        <v>0</v>
      </c>
      <c r="AB410" s="236">
        <f t="shared" si="425"/>
        <v>0</v>
      </c>
      <c r="AC410" s="251">
        <f>PMT(U410/R24*(AB410),1,-AQ409,AQ409)</f>
        <v>0</v>
      </c>
      <c r="AD410" s="251">
        <f t="shared" si="426"/>
        <v>0</v>
      </c>
      <c r="AE410" s="251">
        <f t="shared" si="427"/>
        <v>0</v>
      </c>
      <c r="AF410" s="251">
        <f t="shared" si="428"/>
        <v>0</v>
      </c>
      <c r="AG410" s="251">
        <f t="shared" si="429"/>
        <v>0</v>
      </c>
      <c r="AH410" s="252">
        <f t="shared" si="408"/>
        <v>0</v>
      </c>
      <c r="AI410" s="252">
        <f t="shared" si="409"/>
        <v>1</v>
      </c>
      <c r="AJ410" s="236">
        <f t="shared" si="410"/>
        <v>0</v>
      </c>
      <c r="AK410" s="249">
        <f t="shared" si="401"/>
        <v>0</v>
      </c>
      <c r="AL410" s="236">
        <f t="shared" si="430"/>
        <v>0</v>
      </c>
      <c r="AM410" s="249">
        <f t="shared" si="402"/>
        <v>0</v>
      </c>
      <c r="AN410" s="249">
        <f t="shared" si="411"/>
        <v>0</v>
      </c>
      <c r="AO410" s="249">
        <f t="shared" si="412"/>
        <v>0</v>
      </c>
      <c r="AP410" s="249">
        <f t="shared" si="413"/>
        <v>0</v>
      </c>
      <c r="AQ410" s="251">
        <f t="shared" si="414"/>
        <v>0</v>
      </c>
      <c r="AR410" s="243">
        <f t="shared" si="403"/>
        <v>0</v>
      </c>
      <c r="AS410" s="243">
        <f t="shared" ref="AS410:AS473" si="442">IF(BD410,AR410,0)</f>
        <v>0</v>
      </c>
      <c r="AT410" s="249">
        <f t="shared" si="415"/>
        <v>0</v>
      </c>
      <c r="AU410" s="249">
        <f t="shared" si="404"/>
        <v>0</v>
      </c>
      <c r="AV410" s="44">
        <f t="shared" si="431"/>
        <v>1</v>
      </c>
      <c r="AW410" s="44">
        <f t="shared" si="432"/>
        <v>0</v>
      </c>
      <c r="AX410" s="249" t="e">
        <f t="shared" si="405"/>
        <v>#VALUE!</v>
      </c>
      <c r="AY410" s="249" t="e">
        <f t="shared" si="433"/>
        <v>#VALUE!</v>
      </c>
      <c r="AZ410" s="243" t="e">
        <f t="shared" si="434"/>
        <v>#VALUE!</v>
      </c>
      <c r="BA410" s="253">
        <f t="shared" si="435"/>
        <v>0</v>
      </c>
      <c r="BB410" s="253">
        <f t="shared" si="436"/>
        <v>0</v>
      </c>
      <c r="BC410" s="226">
        <f t="shared" si="437"/>
        <v>0</v>
      </c>
      <c r="BD410" s="249" t="b">
        <f t="shared" si="438"/>
        <v>0</v>
      </c>
      <c r="BE410" s="249">
        <f t="shared" ref="BE410:BE473" si="443">IF(BD410,AQ410,0)</f>
        <v>0</v>
      </c>
      <c r="BF410" s="236">
        <f t="shared" ref="BF410:BF473" si="444">IF(BD410,A410,0)</f>
        <v>0</v>
      </c>
      <c r="BG410" s="80"/>
      <c r="BH410" s="80"/>
      <c r="BI410" s="80"/>
      <c r="BN410" s="82"/>
      <c r="BO410" s="82"/>
      <c r="BP410" s="82"/>
      <c r="BQ410" s="82"/>
      <c r="BR410" s="82"/>
      <c r="BS410" s="82"/>
      <c r="BU410" s="131"/>
      <c r="BV410" s="131"/>
    </row>
    <row r="411" spans="1:74" ht="12.75" customHeight="1">
      <c r="A411" s="56"/>
      <c r="B411" s="93"/>
      <c r="C411" s="40" t="str">
        <f t="shared" ref="C411:C474" si="445">IF(R411=0,"",Y411)</f>
        <v/>
      </c>
      <c r="D411" s="55" t="str">
        <f t="shared" si="441"/>
        <v/>
      </c>
      <c r="E411" s="102" t="str">
        <f t="shared" si="439"/>
        <v/>
      </c>
      <c r="F411" s="103" t="str">
        <f t="shared" si="406"/>
        <v/>
      </c>
      <c r="G411" s="102" t="str">
        <f t="shared" si="440"/>
        <v/>
      </c>
      <c r="H411" s="189" t="str">
        <f t="shared" si="407"/>
        <v/>
      </c>
      <c r="I411" s="190"/>
      <c r="J411" s="104"/>
      <c r="K411" s="104"/>
      <c r="L411" s="105" t="str">
        <f t="shared" ref="L411:L474" si="446">IF(AR411*R411=0,"",AR411)</f>
        <v/>
      </c>
      <c r="M411" s="104"/>
      <c r="N411" s="104"/>
      <c r="O411" s="107" t="str">
        <f t="shared" ref="O411:O474" si="447">IF(AT411*R411=0,"",AT411)</f>
        <v/>
      </c>
      <c r="P411" s="53"/>
      <c r="Q411" s="254"/>
      <c r="R411" s="238">
        <f t="shared" si="416"/>
        <v>0</v>
      </c>
      <c r="S411" s="44">
        <f t="shared" si="417"/>
        <v>0</v>
      </c>
      <c r="T411" s="44">
        <f t="shared" si="418"/>
        <v>1900</v>
      </c>
      <c r="U411" s="44">
        <f t="shared" si="419"/>
        <v>0</v>
      </c>
      <c r="V411" s="44">
        <f t="shared" si="420"/>
        <v>0</v>
      </c>
      <c r="W411" s="44">
        <f t="shared" ref="W411:W474" si="448">IF(B411&lt;&gt;0,V411,0)</f>
        <v>0</v>
      </c>
      <c r="X411" s="236">
        <f t="shared" si="421"/>
        <v>1</v>
      </c>
      <c r="Y411" s="236">
        <f t="shared" si="422"/>
        <v>0</v>
      </c>
      <c r="Z411" s="236">
        <f t="shared" si="423"/>
        <v>0</v>
      </c>
      <c r="AA411" s="236">
        <f t="shared" si="424"/>
        <v>0</v>
      </c>
      <c r="AB411" s="236">
        <f t="shared" si="425"/>
        <v>0</v>
      </c>
      <c r="AC411" s="251">
        <f>PMT(U411/R24*(AB411),1,-AQ410,AQ410)</f>
        <v>0</v>
      </c>
      <c r="AD411" s="251">
        <f t="shared" si="426"/>
        <v>0</v>
      </c>
      <c r="AE411" s="251">
        <f t="shared" si="427"/>
        <v>0</v>
      </c>
      <c r="AF411" s="251">
        <f t="shared" si="428"/>
        <v>0</v>
      </c>
      <c r="AG411" s="251">
        <f t="shared" si="429"/>
        <v>0</v>
      </c>
      <c r="AH411" s="252">
        <f t="shared" si="408"/>
        <v>0</v>
      </c>
      <c r="AI411" s="252">
        <f t="shared" si="409"/>
        <v>1</v>
      </c>
      <c r="AJ411" s="236">
        <f t="shared" si="410"/>
        <v>0</v>
      </c>
      <c r="AK411" s="249">
        <f t="shared" ref="AK411:AK474" si="449">SUM((B411-J411)*-AJ411)</f>
        <v>0</v>
      </c>
      <c r="AL411" s="236">
        <f t="shared" si="430"/>
        <v>0</v>
      </c>
      <c r="AM411" s="249">
        <f t="shared" ref="AM411:AM474" si="450">SUM((B411-J411-N411)*-AL411)</f>
        <v>0</v>
      </c>
      <c r="AN411" s="249">
        <f t="shared" si="411"/>
        <v>0</v>
      </c>
      <c r="AO411" s="249">
        <f t="shared" si="412"/>
        <v>0</v>
      </c>
      <c r="AP411" s="249">
        <f t="shared" si="413"/>
        <v>0</v>
      </c>
      <c r="AQ411" s="251">
        <f t="shared" si="414"/>
        <v>0</v>
      </c>
      <c r="AR411" s="243">
        <f t="shared" ref="AR411:AR474" si="451">IF(A411="",0,AR410+J411-K411)</f>
        <v>0</v>
      </c>
      <c r="AS411" s="243">
        <f t="shared" si="442"/>
        <v>0</v>
      </c>
      <c r="AT411" s="249">
        <f t="shared" si="415"/>
        <v>0</v>
      </c>
      <c r="AU411" s="249">
        <f t="shared" ref="AU411:AU474" si="452">IF(BD411,AT411,0)</f>
        <v>0</v>
      </c>
      <c r="AV411" s="44">
        <f t="shared" si="431"/>
        <v>1</v>
      </c>
      <c r="AW411" s="44">
        <f t="shared" si="432"/>
        <v>0</v>
      </c>
      <c r="AX411" s="249" t="e">
        <f t="shared" ref="AX411:AX474" si="453">SUM((AX410+AF411)*AV411)+(AF411*AW411)</f>
        <v>#VALUE!</v>
      </c>
      <c r="AY411" s="249" t="e">
        <f t="shared" si="433"/>
        <v>#VALUE!</v>
      </c>
      <c r="AZ411" s="243" t="e">
        <f t="shared" si="434"/>
        <v>#VALUE!</v>
      </c>
      <c r="BA411" s="253">
        <f t="shared" si="435"/>
        <v>0</v>
      </c>
      <c r="BB411" s="253">
        <f t="shared" si="436"/>
        <v>0</v>
      </c>
      <c r="BC411" s="226">
        <f t="shared" si="437"/>
        <v>0</v>
      </c>
      <c r="BD411" s="249" t="b">
        <f t="shared" si="438"/>
        <v>0</v>
      </c>
      <c r="BE411" s="249">
        <f t="shared" si="443"/>
        <v>0</v>
      </c>
      <c r="BF411" s="236">
        <f t="shared" si="444"/>
        <v>0</v>
      </c>
      <c r="BG411" s="80"/>
      <c r="BH411" s="80"/>
      <c r="BI411" s="80"/>
      <c r="BN411" s="82"/>
      <c r="BO411" s="82"/>
      <c r="BP411" s="82"/>
      <c r="BQ411" s="82"/>
      <c r="BR411" s="82"/>
      <c r="BS411" s="82"/>
      <c r="BU411" s="131"/>
      <c r="BV411" s="131"/>
    </row>
    <row r="412" spans="1:74" ht="12.75" customHeight="1">
      <c r="A412" s="56"/>
      <c r="B412" s="93"/>
      <c r="C412" s="40" t="str">
        <f t="shared" si="445"/>
        <v/>
      </c>
      <c r="D412" s="55" t="str">
        <f t="shared" si="441"/>
        <v/>
      </c>
      <c r="E412" s="102" t="str">
        <f t="shared" si="439"/>
        <v/>
      </c>
      <c r="F412" s="103" t="str">
        <f t="shared" ref="F412:F475" si="454">IF(BA412+BB412=0,"",(BA412+BB412))</f>
        <v/>
      </c>
      <c r="G412" s="102" t="str">
        <f t="shared" si="440"/>
        <v/>
      </c>
      <c r="H412" s="189" t="str">
        <f t="shared" ref="H412:H475" si="455">IF((W412*R412)+(AH412*R412)=0,"",AQ412)</f>
        <v/>
      </c>
      <c r="I412" s="190"/>
      <c r="J412" s="104"/>
      <c r="K412" s="104"/>
      <c r="L412" s="105" t="str">
        <f t="shared" si="446"/>
        <v/>
      </c>
      <c r="M412" s="104"/>
      <c r="N412" s="104"/>
      <c r="O412" s="107" t="str">
        <f t="shared" si="447"/>
        <v/>
      </c>
      <c r="P412" s="53"/>
      <c r="Q412" s="254"/>
      <c r="R412" s="238">
        <f t="shared" si="416"/>
        <v>0</v>
      </c>
      <c r="S412" s="44">
        <f t="shared" si="417"/>
        <v>0</v>
      </c>
      <c r="T412" s="44">
        <f t="shared" si="418"/>
        <v>1900</v>
      </c>
      <c r="U412" s="44">
        <f t="shared" si="419"/>
        <v>0</v>
      </c>
      <c r="V412" s="44">
        <f t="shared" si="420"/>
        <v>0</v>
      </c>
      <c r="W412" s="44">
        <f t="shared" si="448"/>
        <v>0</v>
      </c>
      <c r="X412" s="236">
        <f t="shared" si="421"/>
        <v>1</v>
      </c>
      <c r="Y412" s="236">
        <f t="shared" si="422"/>
        <v>0</v>
      </c>
      <c r="Z412" s="236">
        <f t="shared" si="423"/>
        <v>0</v>
      </c>
      <c r="AA412" s="236">
        <f t="shared" si="424"/>
        <v>0</v>
      </c>
      <c r="AB412" s="236">
        <f t="shared" si="425"/>
        <v>0</v>
      </c>
      <c r="AC412" s="251">
        <f>PMT(U412/R24*(AB412),1,-AQ411,AQ411)</f>
        <v>0</v>
      </c>
      <c r="AD412" s="251">
        <f t="shared" si="426"/>
        <v>0</v>
      </c>
      <c r="AE412" s="251">
        <f t="shared" si="427"/>
        <v>0</v>
      </c>
      <c r="AF412" s="251">
        <f t="shared" si="428"/>
        <v>0</v>
      </c>
      <c r="AG412" s="251">
        <f t="shared" si="429"/>
        <v>0</v>
      </c>
      <c r="AH412" s="252">
        <f t="shared" si="408"/>
        <v>0</v>
      </c>
      <c r="AI412" s="252">
        <f t="shared" si="409"/>
        <v>1</v>
      </c>
      <c r="AJ412" s="236">
        <f t="shared" si="410"/>
        <v>0</v>
      </c>
      <c r="AK412" s="249">
        <f t="shared" si="449"/>
        <v>0</v>
      </c>
      <c r="AL412" s="236">
        <f t="shared" si="430"/>
        <v>0</v>
      </c>
      <c r="AM412" s="249">
        <f t="shared" si="450"/>
        <v>0</v>
      </c>
      <c r="AN412" s="249">
        <f t="shared" si="411"/>
        <v>0</v>
      </c>
      <c r="AO412" s="249">
        <f t="shared" si="412"/>
        <v>0</v>
      </c>
      <c r="AP412" s="249">
        <f t="shared" si="413"/>
        <v>0</v>
      </c>
      <c r="AQ412" s="251">
        <f t="shared" si="414"/>
        <v>0</v>
      </c>
      <c r="AR412" s="243">
        <f t="shared" si="451"/>
        <v>0</v>
      </c>
      <c r="AS412" s="243">
        <f t="shared" si="442"/>
        <v>0</v>
      </c>
      <c r="AT412" s="249">
        <f t="shared" si="415"/>
        <v>0</v>
      </c>
      <c r="AU412" s="249">
        <f t="shared" si="452"/>
        <v>0</v>
      </c>
      <c r="AV412" s="44">
        <f t="shared" si="431"/>
        <v>1</v>
      </c>
      <c r="AW412" s="44">
        <f t="shared" si="432"/>
        <v>0</v>
      </c>
      <c r="AX412" s="249" t="e">
        <f t="shared" si="453"/>
        <v>#VALUE!</v>
      </c>
      <c r="AY412" s="249" t="e">
        <f t="shared" si="433"/>
        <v>#VALUE!</v>
      </c>
      <c r="AZ412" s="243" t="e">
        <f t="shared" si="434"/>
        <v>#VALUE!</v>
      </c>
      <c r="BA412" s="253">
        <f t="shared" si="435"/>
        <v>0</v>
      </c>
      <c r="BB412" s="253">
        <f t="shared" si="436"/>
        <v>0</v>
      </c>
      <c r="BC412" s="226">
        <f t="shared" si="437"/>
        <v>0</v>
      </c>
      <c r="BD412" s="249" t="b">
        <f t="shared" si="438"/>
        <v>0</v>
      </c>
      <c r="BE412" s="249">
        <f t="shared" si="443"/>
        <v>0</v>
      </c>
      <c r="BF412" s="236">
        <f t="shared" si="444"/>
        <v>0</v>
      </c>
      <c r="BG412" s="80"/>
      <c r="BH412" s="80"/>
      <c r="BI412" s="80"/>
      <c r="BN412" s="82"/>
      <c r="BO412" s="82"/>
      <c r="BP412" s="82"/>
      <c r="BQ412" s="82"/>
      <c r="BR412" s="82"/>
      <c r="BS412" s="82"/>
      <c r="BU412" s="131"/>
      <c r="BV412" s="131"/>
    </row>
    <row r="413" spans="1:74" ht="12.75" customHeight="1">
      <c r="A413" s="56"/>
      <c r="B413" s="93"/>
      <c r="C413" s="40" t="str">
        <f t="shared" si="445"/>
        <v/>
      </c>
      <c r="D413" s="55" t="str">
        <f t="shared" si="441"/>
        <v/>
      </c>
      <c r="E413" s="102" t="str">
        <f t="shared" si="439"/>
        <v/>
      </c>
      <c r="F413" s="103" t="str">
        <f t="shared" si="454"/>
        <v/>
      </c>
      <c r="G413" s="102" t="str">
        <f t="shared" si="440"/>
        <v/>
      </c>
      <c r="H413" s="189" t="str">
        <f t="shared" si="455"/>
        <v/>
      </c>
      <c r="I413" s="190"/>
      <c r="J413" s="104"/>
      <c r="K413" s="104"/>
      <c r="L413" s="105" t="str">
        <f t="shared" si="446"/>
        <v/>
      </c>
      <c r="M413" s="104"/>
      <c r="N413" s="104"/>
      <c r="O413" s="107" t="str">
        <f t="shared" si="447"/>
        <v/>
      </c>
      <c r="P413" s="53"/>
      <c r="Q413" s="254"/>
      <c r="R413" s="238">
        <f t="shared" si="416"/>
        <v>0</v>
      </c>
      <c r="S413" s="44">
        <f t="shared" si="417"/>
        <v>0</v>
      </c>
      <c r="T413" s="44">
        <f t="shared" si="418"/>
        <v>1900</v>
      </c>
      <c r="U413" s="44">
        <f t="shared" si="419"/>
        <v>0</v>
      </c>
      <c r="V413" s="44">
        <f t="shared" si="420"/>
        <v>0</v>
      </c>
      <c r="W413" s="44">
        <f t="shared" si="448"/>
        <v>0</v>
      </c>
      <c r="X413" s="236">
        <f t="shared" si="421"/>
        <v>1</v>
      </c>
      <c r="Y413" s="236">
        <f t="shared" si="422"/>
        <v>0</v>
      </c>
      <c r="Z413" s="236">
        <f t="shared" si="423"/>
        <v>0</v>
      </c>
      <c r="AA413" s="236">
        <f t="shared" si="424"/>
        <v>0</v>
      </c>
      <c r="AB413" s="236">
        <f t="shared" si="425"/>
        <v>0</v>
      </c>
      <c r="AC413" s="251">
        <f>PMT(U413/R24*(AB413),1,-AQ412,AQ412)</f>
        <v>0</v>
      </c>
      <c r="AD413" s="251">
        <f t="shared" si="426"/>
        <v>0</v>
      </c>
      <c r="AE413" s="251">
        <f t="shared" si="427"/>
        <v>0</v>
      </c>
      <c r="AF413" s="251">
        <f t="shared" si="428"/>
        <v>0</v>
      </c>
      <c r="AG413" s="251">
        <f t="shared" si="429"/>
        <v>0</v>
      </c>
      <c r="AH413" s="252">
        <f t="shared" si="408"/>
        <v>0</v>
      </c>
      <c r="AI413" s="252">
        <f t="shared" si="409"/>
        <v>1</v>
      </c>
      <c r="AJ413" s="236">
        <f t="shared" si="410"/>
        <v>0</v>
      </c>
      <c r="AK413" s="249">
        <f t="shared" si="449"/>
        <v>0</v>
      </c>
      <c r="AL413" s="236">
        <f t="shared" si="430"/>
        <v>0</v>
      </c>
      <c r="AM413" s="249">
        <f t="shared" si="450"/>
        <v>0</v>
      </c>
      <c r="AN413" s="249">
        <f t="shared" si="411"/>
        <v>0</v>
      </c>
      <c r="AO413" s="249">
        <f t="shared" si="412"/>
        <v>0</v>
      </c>
      <c r="AP413" s="249">
        <f t="shared" si="413"/>
        <v>0</v>
      </c>
      <c r="AQ413" s="251">
        <f t="shared" si="414"/>
        <v>0</v>
      </c>
      <c r="AR413" s="243">
        <f t="shared" si="451"/>
        <v>0</v>
      </c>
      <c r="AS413" s="243">
        <f t="shared" si="442"/>
        <v>0</v>
      </c>
      <c r="AT413" s="249">
        <f t="shared" si="415"/>
        <v>0</v>
      </c>
      <c r="AU413" s="249">
        <f t="shared" si="452"/>
        <v>0</v>
      </c>
      <c r="AV413" s="44">
        <f t="shared" si="431"/>
        <v>1</v>
      </c>
      <c r="AW413" s="44">
        <f t="shared" si="432"/>
        <v>0</v>
      </c>
      <c r="AX413" s="249" t="e">
        <f t="shared" si="453"/>
        <v>#VALUE!</v>
      </c>
      <c r="AY413" s="249" t="e">
        <f t="shared" si="433"/>
        <v>#VALUE!</v>
      </c>
      <c r="AZ413" s="243" t="e">
        <f t="shared" si="434"/>
        <v>#VALUE!</v>
      </c>
      <c r="BA413" s="253">
        <f t="shared" si="435"/>
        <v>0</v>
      </c>
      <c r="BB413" s="253">
        <f t="shared" si="436"/>
        <v>0</v>
      </c>
      <c r="BC413" s="226">
        <f t="shared" si="437"/>
        <v>0</v>
      </c>
      <c r="BD413" s="249" t="b">
        <f t="shared" si="438"/>
        <v>0</v>
      </c>
      <c r="BE413" s="249">
        <f t="shared" si="443"/>
        <v>0</v>
      </c>
      <c r="BF413" s="236">
        <f t="shared" si="444"/>
        <v>0</v>
      </c>
      <c r="BG413" s="80"/>
      <c r="BH413" s="80"/>
      <c r="BI413" s="80"/>
      <c r="BN413" s="82"/>
      <c r="BO413" s="82"/>
      <c r="BP413" s="82"/>
      <c r="BQ413" s="82"/>
      <c r="BR413" s="82"/>
      <c r="BS413" s="82"/>
      <c r="BU413" s="131"/>
      <c r="BV413" s="131"/>
    </row>
    <row r="414" spans="1:74" ht="12.75" customHeight="1">
      <c r="A414" s="56"/>
      <c r="B414" s="93"/>
      <c r="C414" s="40" t="str">
        <f t="shared" si="445"/>
        <v/>
      </c>
      <c r="D414" s="55" t="str">
        <f t="shared" si="441"/>
        <v/>
      </c>
      <c r="E414" s="102" t="str">
        <f t="shared" si="439"/>
        <v/>
      </c>
      <c r="F414" s="103" t="str">
        <f t="shared" si="454"/>
        <v/>
      </c>
      <c r="G414" s="102" t="str">
        <f t="shared" si="440"/>
        <v/>
      </c>
      <c r="H414" s="189" t="str">
        <f t="shared" si="455"/>
        <v/>
      </c>
      <c r="I414" s="190"/>
      <c r="J414" s="104"/>
      <c r="K414" s="104"/>
      <c r="L414" s="105" t="str">
        <f t="shared" si="446"/>
        <v/>
      </c>
      <c r="M414" s="104"/>
      <c r="N414" s="104"/>
      <c r="O414" s="107" t="str">
        <f t="shared" si="447"/>
        <v/>
      </c>
      <c r="P414" s="53"/>
      <c r="Q414" s="254"/>
      <c r="R414" s="238">
        <f t="shared" si="416"/>
        <v>0</v>
      </c>
      <c r="S414" s="44">
        <f t="shared" si="417"/>
        <v>0</v>
      </c>
      <c r="T414" s="44">
        <f t="shared" si="418"/>
        <v>1900</v>
      </c>
      <c r="U414" s="44">
        <f t="shared" si="419"/>
        <v>0</v>
      </c>
      <c r="V414" s="44">
        <f t="shared" si="420"/>
        <v>0</v>
      </c>
      <c r="W414" s="44">
        <f t="shared" si="448"/>
        <v>0</v>
      </c>
      <c r="X414" s="236">
        <f t="shared" si="421"/>
        <v>1</v>
      </c>
      <c r="Y414" s="236">
        <f t="shared" si="422"/>
        <v>0</v>
      </c>
      <c r="Z414" s="236">
        <f t="shared" si="423"/>
        <v>0</v>
      </c>
      <c r="AA414" s="236">
        <f t="shared" si="424"/>
        <v>0</v>
      </c>
      <c r="AB414" s="236">
        <f t="shared" si="425"/>
        <v>0</v>
      </c>
      <c r="AC414" s="251">
        <f>PMT(U414/R24*(AB414),1,-AQ413,AQ413)</f>
        <v>0</v>
      </c>
      <c r="AD414" s="251">
        <f t="shared" si="426"/>
        <v>0</v>
      </c>
      <c r="AE414" s="251">
        <f t="shared" si="427"/>
        <v>0</v>
      </c>
      <c r="AF414" s="251">
        <f t="shared" si="428"/>
        <v>0</v>
      </c>
      <c r="AG414" s="251">
        <f t="shared" si="429"/>
        <v>0</v>
      </c>
      <c r="AH414" s="252">
        <f t="shared" si="408"/>
        <v>0</v>
      </c>
      <c r="AI414" s="252">
        <f t="shared" si="409"/>
        <v>1</v>
      </c>
      <c r="AJ414" s="236">
        <f t="shared" si="410"/>
        <v>0</v>
      </c>
      <c r="AK414" s="249">
        <f t="shared" si="449"/>
        <v>0</v>
      </c>
      <c r="AL414" s="236">
        <f t="shared" si="430"/>
        <v>0</v>
      </c>
      <c r="AM414" s="249">
        <f t="shared" si="450"/>
        <v>0</v>
      </c>
      <c r="AN414" s="249">
        <f t="shared" si="411"/>
        <v>0</v>
      </c>
      <c r="AO414" s="249">
        <f t="shared" si="412"/>
        <v>0</v>
      </c>
      <c r="AP414" s="249">
        <f t="shared" si="413"/>
        <v>0</v>
      </c>
      <c r="AQ414" s="251">
        <f t="shared" si="414"/>
        <v>0</v>
      </c>
      <c r="AR414" s="243">
        <f t="shared" si="451"/>
        <v>0</v>
      </c>
      <c r="AS414" s="243">
        <f t="shared" si="442"/>
        <v>0</v>
      </c>
      <c r="AT414" s="249">
        <f t="shared" si="415"/>
        <v>0</v>
      </c>
      <c r="AU414" s="249">
        <f t="shared" si="452"/>
        <v>0</v>
      </c>
      <c r="AV414" s="44">
        <f t="shared" si="431"/>
        <v>1</v>
      </c>
      <c r="AW414" s="44">
        <f t="shared" si="432"/>
        <v>0</v>
      </c>
      <c r="AX414" s="249" t="e">
        <f t="shared" si="453"/>
        <v>#VALUE!</v>
      </c>
      <c r="AY414" s="249" t="e">
        <f t="shared" si="433"/>
        <v>#VALUE!</v>
      </c>
      <c r="AZ414" s="243" t="e">
        <f t="shared" si="434"/>
        <v>#VALUE!</v>
      </c>
      <c r="BA414" s="253">
        <f t="shared" si="435"/>
        <v>0</v>
      </c>
      <c r="BB414" s="253">
        <f t="shared" si="436"/>
        <v>0</v>
      </c>
      <c r="BC414" s="226">
        <f t="shared" si="437"/>
        <v>0</v>
      </c>
      <c r="BD414" s="249" t="b">
        <f t="shared" si="438"/>
        <v>0</v>
      </c>
      <c r="BE414" s="249">
        <f t="shared" si="443"/>
        <v>0</v>
      </c>
      <c r="BF414" s="236">
        <f t="shared" si="444"/>
        <v>0</v>
      </c>
      <c r="BG414" s="80"/>
      <c r="BH414" s="80"/>
      <c r="BI414" s="80"/>
      <c r="BN414" s="82"/>
      <c r="BO414" s="82"/>
      <c r="BP414" s="82"/>
      <c r="BQ414" s="82"/>
      <c r="BR414" s="82"/>
      <c r="BS414" s="82"/>
      <c r="BU414" s="131"/>
      <c r="BV414" s="131"/>
    </row>
    <row r="415" spans="1:74" ht="12.75" customHeight="1">
      <c r="A415" s="56"/>
      <c r="B415" s="93"/>
      <c r="C415" s="40" t="str">
        <f t="shared" si="445"/>
        <v/>
      </c>
      <c r="D415" s="55" t="str">
        <f t="shared" si="441"/>
        <v/>
      </c>
      <c r="E415" s="102" t="str">
        <f t="shared" si="439"/>
        <v/>
      </c>
      <c r="F415" s="103" t="str">
        <f t="shared" si="454"/>
        <v/>
      </c>
      <c r="G415" s="102" t="str">
        <f t="shared" si="440"/>
        <v/>
      </c>
      <c r="H415" s="189" t="str">
        <f t="shared" si="455"/>
        <v/>
      </c>
      <c r="I415" s="190"/>
      <c r="J415" s="104"/>
      <c r="K415" s="104"/>
      <c r="L415" s="105" t="str">
        <f t="shared" si="446"/>
        <v/>
      </c>
      <c r="M415" s="104"/>
      <c r="N415" s="104"/>
      <c r="O415" s="107" t="str">
        <f t="shared" si="447"/>
        <v/>
      </c>
      <c r="P415" s="53"/>
      <c r="Q415" s="254"/>
      <c r="R415" s="238">
        <f t="shared" si="416"/>
        <v>0</v>
      </c>
      <c r="S415" s="44">
        <f t="shared" si="417"/>
        <v>0</v>
      </c>
      <c r="T415" s="44">
        <f t="shared" si="418"/>
        <v>1900</v>
      </c>
      <c r="U415" s="44">
        <f t="shared" si="419"/>
        <v>0</v>
      </c>
      <c r="V415" s="44">
        <f t="shared" si="420"/>
        <v>0</v>
      </c>
      <c r="W415" s="44">
        <f t="shared" si="448"/>
        <v>0</v>
      </c>
      <c r="X415" s="236">
        <f t="shared" si="421"/>
        <v>1</v>
      </c>
      <c r="Y415" s="236">
        <f t="shared" si="422"/>
        <v>0</v>
      </c>
      <c r="Z415" s="236">
        <f t="shared" si="423"/>
        <v>0</v>
      </c>
      <c r="AA415" s="236">
        <f t="shared" si="424"/>
        <v>0</v>
      </c>
      <c r="AB415" s="236">
        <f t="shared" si="425"/>
        <v>0</v>
      </c>
      <c r="AC415" s="251">
        <f>PMT(U415/R24*(AB415),1,-AQ414,AQ414)</f>
        <v>0</v>
      </c>
      <c r="AD415" s="251">
        <f t="shared" si="426"/>
        <v>0</v>
      </c>
      <c r="AE415" s="251">
        <f t="shared" si="427"/>
        <v>0</v>
      </c>
      <c r="AF415" s="251">
        <f t="shared" si="428"/>
        <v>0</v>
      </c>
      <c r="AG415" s="251">
        <f t="shared" si="429"/>
        <v>0</v>
      </c>
      <c r="AH415" s="252">
        <f t="shared" si="408"/>
        <v>0</v>
      </c>
      <c r="AI415" s="252">
        <f t="shared" si="409"/>
        <v>1</v>
      </c>
      <c r="AJ415" s="236">
        <f t="shared" si="410"/>
        <v>0</v>
      </c>
      <c r="AK415" s="249">
        <f t="shared" si="449"/>
        <v>0</v>
      </c>
      <c r="AL415" s="236">
        <f t="shared" si="430"/>
        <v>0</v>
      </c>
      <c r="AM415" s="249">
        <f t="shared" si="450"/>
        <v>0</v>
      </c>
      <c r="AN415" s="249">
        <f t="shared" si="411"/>
        <v>0</v>
      </c>
      <c r="AO415" s="249">
        <f t="shared" si="412"/>
        <v>0</v>
      </c>
      <c r="AP415" s="249">
        <f t="shared" si="413"/>
        <v>0</v>
      </c>
      <c r="AQ415" s="251">
        <f t="shared" si="414"/>
        <v>0</v>
      </c>
      <c r="AR415" s="243">
        <f t="shared" si="451"/>
        <v>0</v>
      </c>
      <c r="AS415" s="243">
        <f t="shared" si="442"/>
        <v>0</v>
      </c>
      <c r="AT415" s="249">
        <f t="shared" si="415"/>
        <v>0</v>
      </c>
      <c r="AU415" s="249">
        <f t="shared" si="452"/>
        <v>0</v>
      </c>
      <c r="AV415" s="44">
        <f t="shared" si="431"/>
        <v>1</v>
      </c>
      <c r="AW415" s="44">
        <f t="shared" si="432"/>
        <v>0</v>
      </c>
      <c r="AX415" s="249" t="e">
        <f t="shared" si="453"/>
        <v>#VALUE!</v>
      </c>
      <c r="AY415" s="249" t="e">
        <f t="shared" si="433"/>
        <v>#VALUE!</v>
      </c>
      <c r="AZ415" s="243" t="e">
        <f t="shared" si="434"/>
        <v>#VALUE!</v>
      </c>
      <c r="BA415" s="253">
        <f t="shared" si="435"/>
        <v>0</v>
      </c>
      <c r="BB415" s="253">
        <f t="shared" si="436"/>
        <v>0</v>
      </c>
      <c r="BC415" s="226">
        <f t="shared" si="437"/>
        <v>0</v>
      </c>
      <c r="BD415" s="249" t="b">
        <f t="shared" si="438"/>
        <v>0</v>
      </c>
      <c r="BE415" s="249">
        <f t="shared" si="443"/>
        <v>0</v>
      </c>
      <c r="BF415" s="236">
        <f t="shared" si="444"/>
        <v>0</v>
      </c>
      <c r="BG415" s="80"/>
      <c r="BH415" s="80"/>
      <c r="BI415" s="80"/>
      <c r="BN415" s="82"/>
      <c r="BO415" s="82"/>
      <c r="BP415" s="82"/>
      <c r="BQ415" s="82"/>
      <c r="BR415" s="82"/>
      <c r="BS415" s="82"/>
      <c r="BU415" s="131"/>
      <c r="BV415" s="131"/>
    </row>
    <row r="416" spans="1:74" ht="12.75" customHeight="1">
      <c r="A416" s="56"/>
      <c r="B416" s="93"/>
      <c r="C416" s="40" t="str">
        <f t="shared" si="445"/>
        <v/>
      </c>
      <c r="D416" s="55" t="str">
        <f t="shared" si="441"/>
        <v/>
      </c>
      <c r="E416" s="102" t="str">
        <f t="shared" si="439"/>
        <v/>
      </c>
      <c r="F416" s="103" t="str">
        <f t="shared" si="454"/>
        <v/>
      </c>
      <c r="G416" s="102" t="str">
        <f t="shared" si="440"/>
        <v/>
      </c>
      <c r="H416" s="189" t="str">
        <f t="shared" si="455"/>
        <v/>
      </c>
      <c r="I416" s="190"/>
      <c r="J416" s="104"/>
      <c r="K416" s="104"/>
      <c r="L416" s="105" t="str">
        <f t="shared" si="446"/>
        <v/>
      </c>
      <c r="M416" s="104"/>
      <c r="N416" s="104"/>
      <c r="O416" s="107" t="str">
        <f t="shared" si="447"/>
        <v/>
      </c>
      <c r="P416" s="53"/>
      <c r="Q416" s="254"/>
      <c r="R416" s="238">
        <f t="shared" si="416"/>
        <v>0</v>
      </c>
      <c r="S416" s="44">
        <f t="shared" si="417"/>
        <v>0</v>
      </c>
      <c r="T416" s="44">
        <f t="shared" si="418"/>
        <v>1900</v>
      </c>
      <c r="U416" s="44">
        <f t="shared" si="419"/>
        <v>0</v>
      </c>
      <c r="V416" s="44">
        <f t="shared" si="420"/>
        <v>0</v>
      </c>
      <c r="W416" s="44">
        <f t="shared" si="448"/>
        <v>0</v>
      </c>
      <c r="X416" s="236">
        <f t="shared" si="421"/>
        <v>1</v>
      </c>
      <c r="Y416" s="236">
        <f t="shared" si="422"/>
        <v>0</v>
      </c>
      <c r="Z416" s="236">
        <f t="shared" si="423"/>
        <v>0</v>
      </c>
      <c r="AA416" s="236">
        <f t="shared" si="424"/>
        <v>0</v>
      </c>
      <c r="AB416" s="236">
        <f t="shared" si="425"/>
        <v>0</v>
      </c>
      <c r="AC416" s="251">
        <f>PMT(U416/R24*(AB416),1,-AQ415,AQ415)</f>
        <v>0</v>
      </c>
      <c r="AD416" s="251">
        <f t="shared" si="426"/>
        <v>0</v>
      </c>
      <c r="AE416" s="251">
        <f t="shared" si="427"/>
        <v>0</v>
      </c>
      <c r="AF416" s="251">
        <f t="shared" si="428"/>
        <v>0</v>
      </c>
      <c r="AG416" s="251">
        <f t="shared" si="429"/>
        <v>0</v>
      </c>
      <c r="AH416" s="252">
        <f t="shared" si="408"/>
        <v>0</v>
      </c>
      <c r="AI416" s="252">
        <f t="shared" si="409"/>
        <v>1</v>
      </c>
      <c r="AJ416" s="236">
        <f t="shared" si="410"/>
        <v>0</v>
      </c>
      <c r="AK416" s="249">
        <f t="shared" si="449"/>
        <v>0</v>
      </c>
      <c r="AL416" s="236">
        <f t="shared" si="430"/>
        <v>0</v>
      </c>
      <c r="AM416" s="249">
        <f t="shared" si="450"/>
        <v>0</v>
      </c>
      <c r="AN416" s="249">
        <f t="shared" si="411"/>
        <v>0</v>
      </c>
      <c r="AO416" s="249">
        <f t="shared" si="412"/>
        <v>0</v>
      </c>
      <c r="AP416" s="249">
        <f t="shared" si="413"/>
        <v>0</v>
      </c>
      <c r="AQ416" s="251">
        <f t="shared" si="414"/>
        <v>0</v>
      </c>
      <c r="AR416" s="243">
        <f t="shared" si="451"/>
        <v>0</v>
      </c>
      <c r="AS416" s="243">
        <f t="shared" si="442"/>
        <v>0</v>
      </c>
      <c r="AT416" s="249">
        <f t="shared" si="415"/>
        <v>0</v>
      </c>
      <c r="AU416" s="249">
        <f t="shared" si="452"/>
        <v>0</v>
      </c>
      <c r="AV416" s="44">
        <f t="shared" si="431"/>
        <v>1</v>
      </c>
      <c r="AW416" s="44">
        <f t="shared" si="432"/>
        <v>0</v>
      </c>
      <c r="AX416" s="249" t="e">
        <f t="shared" si="453"/>
        <v>#VALUE!</v>
      </c>
      <c r="AY416" s="249" t="e">
        <f t="shared" si="433"/>
        <v>#VALUE!</v>
      </c>
      <c r="AZ416" s="243" t="e">
        <f t="shared" si="434"/>
        <v>#VALUE!</v>
      </c>
      <c r="BA416" s="253">
        <f t="shared" si="435"/>
        <v>0</v>
      </c>
      <c r="BB416" s="253">
        <f t="shared" si="436"/>
        <v>0</v>
      </c>
      <c r="BC416" s="226">
        <f t="shared" si="437"/>
        <v>0</v>
      </c>
      <c r="BD416" s="249" t="b">
        <f t="shared" si="438"/>
        <v>0</v>
      </c>
      <c r="BE416" s="249">
        <f t="shared" si="443"/>
        <v>0</v>
      </c>
      <c r="BF416" s="236">
        <f t="shared" si="444"/>
        <v>0</v>
      </c>
      <c r="BG416" s="80"/>
      <c r="BH416" s="80"/>
      <c r="BI416" s="80"/>
      <c r="BN416" s="82"/>
      <c r="BO416" s="82"/>
      <c r="BP416" s="82"/>
      <c r="BQ416" s="82"/>
      <c r="BR416" s="82"/>
      <c r="BS416" s="82"/>
      <c r="BU416" s="131"/>
      <c r="BV416" s="131"/>
    </row>
    <row r="417" spans="1:74" ht="12.75" customHeight="1">
      <c r="A417" s="56"/>
      <c r="B417" s="93"/>
      <c r="C417" s="40" t="str">
        <f t="shared" si="445"/>
        <v/>
      </c>
      <c r="D417" s="55" t="str">
        <f t="shared" si="441"/>
        <v/>
      </c>
      <c r="E417" s="102" t="str">
        <f t="shared" si="439"/>
        <v/>
      </c>
      <c r="F417" s="103" t="str">
        <f t="shared" si="454"/>
        <v/>
      </c>
      <c r="G417" s="102" t="str">
        <f t="shared" si="440"/>
        <v/>
      </c>
      <c r="H417" s="189" t="str">
        <f t="shared" si="455"/>
        <v/>
      </c>
      <c r="I417" s="190"/>
      <c r="J417" s="104"/>
      <c r="K417" s="104"/>
      <c r="L417" s="105" t="str">
        <f t="shared" si="446"/>
        <v/>
      </c>
      <c r="M417" s="104"/>
      <c r="N417" s="104"/>
      <c r="O417" s="107" t="str">
        <f t="shared" si="447"/>
        <v/>
      </c>
      <c r="P417" s="53"/>
      <c r="Q417" s="254"/>
      <c r="R417" s="238">
        <f t="shared" si="416"/>
        <v>0</v>
      </c>
      <c r="S417" s="44">
        <f t="shared" si="417"/>
        <v>0</v>
      </c>
      <c r="T417" s="44">
        <f t="shared" si="418"/>
        <v>1900</v>
      </c>
      <c r="U417" s="44">
        <f t="shared" si="419"/>
        <v>0</v>
      </c>
      <c r="V417" s="44">
        <f t="shared" si="420"/>
        <v>0</v>
      </c>
      <c r="W417" s="44">
        <f t="shared" si="448"/>
        <v>0</v>
      </c>
      <c r="X417" s="236">
        <f t="shared" si="421"/>
        <v>1</v>
      </c>
      <c r="Y417" s="236">
        <f t="shared" si="422"/>
        <v>0</v>
      </c>
      <c r="Z417" s="236">
        <f t="shared" si="423"/>
        <v>0</v>
      </c>
      <c r="AA417" s="236">
        <f t="shared" si="424"/>
        <v>0</v>
      </c>
      <c r="AB417" s="236">
        <f t="shared" si="425"/>
        <v>0</v>
      </c>
      <c r="AC417" s="251">
        <f>PMT(U417/R24*(AB417),1,-AQ416,AQ416)</f>
        <v>0</v>
      </c>
      <c r="AD417" s="251">
        <f t="shared" si="426"/>
        <v>0</v>
      </c>
      <c r="AE417" s="251">
        <f t="shared" si="427"/>
        <v>0</v>
      </c>
      <c r="AF417" s="251">
        <f t="shared" si="428"/>
        <v>0</v>
      </c>
      <c r="AG417" s="251">
        <f t="shared" si="429"/>
        <v>0</v>
      </c>
      <c r="AH417" s="252">
        <f t="shared" si="408"/>
        <v>0</v>
      </c>
      <c r="AI417" s="252">
        <f t="shared" si="409"/>
        <v>1</v>
      </c>
      <c r="AJ417" s="236">
        <f t="shared" si="410"/>
        <v>0</v>
      </c>
      <c r="AK417" s="249">
        <f t="shared" si="449"/>
        <v>0</v>
      </c>
      <c r="AL417" s="236">
        <f t="shared" si="430"/>
        <v>0</v>
      </c>
      <c r="AM417" s="249">
        <f t="shared" si="450"/>
        <v>0</v>
      </c>
      <c r="AN417" s="249">
        <f t="shared" si="411"/>
        <v>0</v>
      </c>
      <c r="AO417" s="249">
        <f t="shared" si="412"/>
        <v>0</v>
      </c>
      <c r="AP417" s="249">
        <f t="shared" si="413"/>
        <v>0</v>
      </c>
      <c r="AQ417" s="251">
        <f t="shared" si="414"/>
        <v>0</v>
      </c>
      <c r="AR417" s="243">
        <f t="shared" si="451"/>
        <v>0</v>
      </c>
      <c r="AS417" s="243">
        <f t="shared" si="442"/>
        <v>0</v>
      </c>
      <c r="AT417" s="249">
        <f t="shared" si="415"/>
        <v>0</v>
      </c>
      <c r="AU417" s="249">
        <f t="shared" si="452"/>
        <v>0</v>
      </c>
      <c r="AV417" s="44">
        <f t="shared" si="431"/>
        <v>1</v>
      </c>
      <c r="AW417" s="44">
        <f t="shared" si="432"/>
        <v>0</v>
      </c>
      <c r="AX417" s="249" t="e">
        <f t="shared" si="453"/>
        <v>#VALUE!</v>
      </c>
      <c r="AY417" s="249" t="e">
        <f t="shared" si="433"/>
        <v>#VALUE!</v>
      </c>
      <c r="AZ417" s="243" t="e">
        <f t="shared" si="434"/>
        <v>#VALUE!</v>
      </c>
      <c r="BA417" s="253">
        <f t="shared" si="435"/>
        <v>0</v>
      </c>
      <c r="BB417" s="253">
        <f t="shared" si="436"/>
        <v>0</v>
      </c>
      <c r="BC417" s="226">
        <f t="shared" si="437"/>
        <v>0</v>
      </c>
      <c r="BD417" s="249" t="b">
        <f t="shared" si="438"/>
        <v>0</v>
      </c>
      <c r="BE417" s="249">
        <f t="shared" si="443"/>
        <v>0</v>
      </c>
      <c r="BF417" s="236">
        <f t="shared" si="444"/>
        <v>0</v>
      </c>
      <c r="BG417" s="80"/>
      <c r="BH417" s="80"/>
      <c r="BI417" s="80"/>
      <c r="BN417" s="82"/>
      <c r="BO417" s="82"/>
      <c r="BP417" s="82"/>
      <c r="BQ417" s="82"/>
      <c r="BR417" s="82"/>
      <c r="BS417" s="82"/>
      <c r="BU417" s="131"/>
      <c r="BV417" s="131"/>
    </row>
    <row r="418" spans="1:74" ht="12.75" customHeight="1">
      <c r="A418" s="56"/>
      <c r="B418" s="93"/>
      <c r="C418" s="40" t="str">
        <f t="shared" si="445"/>
        <v/>
      </c>
      <c r="D418" s="55" t="str">
        <f t="shared" si="441"/>
        <v/>
      </c>
      <c r="E418" s="102" t="str">
        <f t="shared" si="439"/>
        <v/>
      </c>
      <c r="F418" s="103" t="str">
        <f t="shared" si="454"/>
        <v/>
      </c>
      <c r="G418" s="102" t="str">
        <f t="shared" si="440"/>
        <v/>
      </c>
      <c r="H418" s="189" t="str">
        <f t="shared" si="455"/>
        <v/>
      </c>
      <c r="I418" s="190"/>
      <c r="J418" s="104"/>
      <c r="K418" s="104"/>
      <c r="L418" s="105" t="str">
        <f t="shared" si="446"/>
        <v/>
      </c>
      <c r="M418" s="104"/>
      <c r="N418" s="104"/>
      <c r="O418" s="107" t="str">
        <f t="shared" si="447"/>
        <v/>
      </c>
      <c r="P418" s="53"/>
      <c r="Q418" s="254"/>
      <c r="R418" s="238">
        <f t="shared" si="416"/>
        <v>0</v>
      </c>
      <c r="S418" s="44">
        <f t="shared" si="417"/>
        <v>0</v>
      </c>
      <c r="T418" s="44">
        <f t="shared" si="418"/>
        <v>1900</v>
      </c>
      <c r="U418" s="44">
        <f t="shared" si="419"/>
        <v>0</v>
      </c>
      <c r="V418" s="44">
        <f t="shared" si="420"/>
        <v>0</v>
      </c>
      <c r="W418" s="44">
        <f t="shared" si="448"/>
        <v>0</v>
      </c>
      <c r="X418" s="236">
        <f t="shared" si="421"/>
        <v>1</v>
      </c>
      <c r="Y418" s="236">
        <f t="shared" si="422"/>
        <v>0</v>
      </c>
      <c r="Z418" s="236">
        <f t="shared" si="423"/>
        <v>0</v>
      </c>
      <c r="AA418" s="236">
        <f t="shared" si="424"/>
        <v>0</v>
      </c>
      <c r="AB418" s="236">
        <f t="shared" si="425"/>
        <v>0</v>
      </c>
      <c r="AC418" s="251">
        <f>PMT(U418/R24*(AB418),1,-AQ417,AQ417)</f>
        <v>0</v>
      </c>
      <c r="AD418" s="251">
        <f t="shared" si="426"/>
        <v>0</v>
      </c>
      <c r="AE418" s="251">
        <f t="shared" si="427"/>
        <v>0</v>
      </c>
      <c r="AF418" s="251">
        <f t="shared" si="428"/>
        <v>0</v>
      </c>
      <c r="AG418" s="251">
        <f t="shared" si="429"/>
        <v>0</v>
      </c>
      <c r="AH418" s="252">
        <f t="shared" ref="AH418:AH481" si="456">IF(B418&lt;0,1,0)</f>
        <v>0</v>
      </c>
      <c r="AI418" s="252">
        <f t="shared" ref="AI418:AI481" si="457">IF(B418&lt;0,0,1)</f>
        <v>1</v>
      </c>
      <c r="AJ418" s="236">
        <f t="shared" ref="AJ418:AJ481" si="458">IF(AI418*(B418-J418)&lt;0,1,0)</f>
        <v>0</v>
      </c>
      <c r="AK418" s="249">
        <f t="shared" si="449"/>
        <v>0</v>
      </c>
      <c r="AL418" s="236">
        <f t="shared" si="430"/>
        <v>0</v>
      </c>
      <c r="AM418" s="249">
        <f t="shared" si="450"/>
        <v>0</v>
      </c>
      <c r="AN418" s="249">
        <f t="shared" ref="AN418:AN481" si="459">IF(B418&lt;0,B418,0)</f>
        <v>0</v>
      </c>
      <c r="AO418" s="249">
        <f t="shared" ref="AO418:AO481" si="460">SUM((B418-AF418-J418-N418)*W418+AN418)</f>
        <v>0</v>
      </c>
      <c r="AP418" s="249">
        <f t="shared" ref="AP418:AP481" si="461">IF(AO418*AI418&gt;=0,AO418,0)</f>
        <v>0</v>
      </c>
      <c r="AQ418" s="251">
        <f t="shared" ref="AQ418:AQ481" si="462">SUM(AQ417-(AP418*W418)-(AP418*AH418))</f>
        <v>0</v>
      </c>
      <c r="AR418" s="243">
        <f t="shared" si="451"/>
        <v>0</v>
      </c>
      <c r="AS418" s="243">
        <f t="shared" si="442"/>
        <v>0</v>
      </c>
      <c r="AT418" s="249">
        <f t="shared" si="415"/>
        <v>0</v>
      </c>
      <c r="AU418" s="249">
        <f t="shared" si="452"/>
        <v>0</v>
      </c>
      <c r="AV418" s="44">
        <f t="shared" si="431"/>
        <v>1</v>
      </c>
      <c r="AW418" s="44">
        <f t="shared" si="432"/>
        <v>0</v>
      </c>
      <c r="AX418" s="249" t="e">
        <f t="shared" si="453"/>
        <v>#VALUE!</v>
      </c>
      <c r="AY418" s="249" t="e">
        <f t="shared" si="433"/>
        <v>#VALUE!</v>
      </c>
      <c r="AZ418" s="243" t="e">
        <f t="shared" si="434"/>
        <v>#VALUE!</v>
      </c>
      <c r="BA418" s="253">
        <f t="shared" si="435"/>
        <v>0</v>
      </c>
      <c r="BB418" s="253">
        <f t="shared" si="436"/>
        <v>0</v>
      </c>
      <c r="BC418" s="226">
        <f t="shared" si="437"/>
        <v>0</v>
      </c>
      <c r="BD418" s="249" t="b">
        <f t="shared" si="438"/>
        <v>0</v>
      </c>
      <c r="BE418" s="249">
        <f t="shared" si="443"/>
        <v>0</v>
      </c>
      <c r="BF418" s="236">
        <f t="shared" si="444"/>
        <v>0</v>
      </c>
      <c r="BG418" s="80"/>
      <c r="BH418" s="80"/>
      <c r="BI418" s="80"/>
      <c r="BN418" s="82"/>
      <c r="BO418" s="82"/>
      <c r="BP418" s="82"/>
      <c r="BQ418" s="82"/>
      <c r="BR418" s="82"/>
      <c r="BS418" s="82"/>
      <c r="BU418" s="131"/>
      <c r="BV418" s="131"/>
    </row>
    <row r="419" spans="1:74" ht="12.75" customHeight="1">
      <c r="A419" s="56"/>
      <c r="B419" s="93"/>
      <c r="C419" s="40" t="str">
        <f t="shared" si="445"/>
        <v/>
      </c>
      <c r="D419" s="55" t="str">
        <f t="shared" si="441"/>
        <v/>
      </c>
      <c r="E419" s="102" t="str">
        <f t="shared" si="439"/>
        <v/>
      </c>
      <c r="F419" s="103" t="str">
        <f t="shared" si="454"/>
        <v/>
      </c>
      <c r="G419" s="102" t="str">
        <f t="shared" si="440"/>
        <v/>
      </c>
      <c r="H419" s="189" t="str">
        <f t="shared" si="455"/>
        <v/>
      </c>
      <c r="I419" s="190"/>
      <c r="J419" s="104"/>
      <c r="K419" s="104"/>
      <c r="L419" s="105" t="str">
        <f t="shared" si="446"/>
        <v/>
      </c>
      <c r="M419" s="104"/>
      <c r="N419" s="104"/>
      <c r="O419" s="107" t="str">
        <f t="shared" si="447"/>
        <v/>
      </c>
      <c r="P419" s="53"/>
      <c r="Q419" s="254"/>
      <c r="R419" s="238">
        <f t="shared" si="416"/>
        <v>0</v>
      </c>
      <c r="S419" s="44">
        <f t="shared" si="417"/>
        <v>0</v>
      </c>
      <c r="T419" s="44">
        <f t="shared" si="418"/>
        <v>1900</v>
      </c>
      <c r="U419" s="44">
        <f t="shared" si="419"/>
        <v>0</v>
      </c>
      <c r="V419" s="44">
        <f t="shared" si="420"/>
        <v>0</v>
      </c>
      <c r="W419" s="44">
        <f t="shared" si="448"/>
        <v>0</v>
      </c>
      <c r="X419" s="236">
        <f t="shared" si="421"/>
        <v>1</v>
      </c>
      <c r="Y419" s="236">
        <f t="shared" si="422"/>
        <v>0</v>
      </c>
      <c r="Z419" s="236">
        <f t="shared" si="423"/>
        <v>0</v>
      </c>
      <c r="AA419" s="236">
        <f t="shared" si="424"/>
        <v>0</v>
      </c>
      <c r="AB419" s="236">
        <f t="shared" si="425"/>
        <v>0</v>
      </c>
      <c r="AC419" s="251">
        <f>PMT(U419/R24*(AB419),1,-AQ418,AQ418)</f>
        <v>0</v>
      </c>
      <c r="AD419" s="251">
        <f t="shared" si="426"/>
        <v>0</v>
      </c>
      <c r="AE419" s="251">
        <f t="shared" si="427"/>
        <v>0</v>
      </c>
      <c r="AF419" s="251">
        <f t="shared" si="428"/>
        <v>0</v>
      </c>
      <c r="AG419" s="251">
        <f t="shared" si="429"/>
        <v>0</v>
      </c>
      <c r="AH419" s="252">
        <f t="shared" si="456"/>
        <v>0</v>
      </c>
      <c r="AI419" s="252">
        <f t="shared" si="457"/>
        <v>1</v>
      </c>
      <c r="AJ419" s="236">
        <f t="shared" si="458"/>
        <v>0</v>
      </c>
      <c r="AK419" s="249">
        <f t="shared" si="449"/>
        <v>0</v>
      </c>
      <c r="AL419" s="236">
        <f t="shared" si="430"/>
        <v>0</v>
      </c>
      <c r="AM419" s="249">
        <f t="shared" si="450"/>
        <v>0</v>
      </c>
      <c r="AN419" s="249">
        <f t="shared" si="459"/>
        <v>0</v>
      </c>
      <c r="AO419" s="249">
        <f t="shared" si="460"/>
        <v>0</v>
      </c>
      <c r="AP419" s="249">
        <f t="shared" si="461"/>
        <v>0</v>
      </c>
      <c r="AQ419" s="251">
        <f t="shared" si="462"/>
        <v>0</v>
      </c>
      <c r="AR419" s="243">
        <f t="shared" si="451"/>
        <v>0</v>
      </c>
      <c r="AS419" s="243">
        <f t="shared" si="442"/>
        <v>0</v>
      </c>
      <c r="AT419" s="249">
        <f t="shared" si="415"/>
        <v>0</v>
      </c>
      <c r="AU419" s="249">
        <f t="shared" si="452"/>
        <v>0</v>
      </c>
      <c r="AV419" s="44">
        <f t="shared" si="431"/>
        <v>1</v>
      </c>
      <c r="AW419" s="44">
        <f t="shared" si="432"/>
        <v>0</v>
      </c>
      <c r="AX419" s="249" t="e">
        <f t="shared" si="453"/>
        <v>#VALUE!</v>
      </c>
      <c r="AY419" s="249" t="e">
        <f t="shared" si="433"/>
        <v>#VALUE!</v>
      </c>
      <c r="AZ419" s="243" t="e">
        <f t="shared" si="434"/>
        <v>#VALUE!</v>
      </c>
      <c r="BA419" s="253">
        <f t="shared" si="435"/>
        <v>0</v>
      </c>
      <c r="BB419" s="253">
        <f t="shared" si="436"/>
        <v>0</v>
      </c>
      <c r="BC419" s="226">
        <f t="shared" si="437"/>
        <v>0</v>
      </c>
      <c r="BD419" s="249" t="b">
        <f t="shared" si="438"/>
        <v>0</v>
      </c>
      <c r="BE419" s="249">
        <f t="shared" si="443"/>
        <v>0</v>
      </c>
      <c r="BF419" s="236">
        <f t="shared" si="444"/>
        <v>0</v>
      </c>
      <c r="BG419" s="80"/>
      <c r="BH419" s="80"/>
      <c r="BI419" s="80"/>
      <c r="BN419" s="82"/>
      <c r="BO419" s="82"/>
      <c r="BP419" s="82"/>
      <c r="BQ419" s="82"/>
      <c r="BR419" s="82"/>
      <c r="BS419" s="82"/>
      <c r="BU419" s="131"/>
      <c r="BV419" s="131"/>
    </row>
    <row r="420" spans="1:74" ht="12.75" customHeight="1">
      <c r="A420" s="56"/>
      <c r="B420" s="93"/>
      <c r="C420" s="40" t="str">
        <f t="shared" si="445"/>
        <v/>
      </c>
      <c r="D420" s="55" t="str">
        <f t="shared" si="441"/>
        <v/>
      </c>
      <c r="E420" s="102" t="str">
        <f t="shared" si="439"/>
        <v/>
      </c>
      <c r="F420" s="103" t="str">
        <f t="shared" si="454"/>
        <v/>
      </c>
      <c r="G420" s="102" t="str">
        <f t="shared" si="440"/>
        <v/>
      </c>
      <c r="H420" s="189" t="str">
        <f t="shared" si="455"/>
        <v/>
      </c>
      <c r="I420" s="190"/>
      <c r="J420" s="104"/>
      <c r="K420" s="104"/>
      <c r="L420" s="105" t="str">
        <f t="shared" si="446"/>
        <v/>
      </c>
      <c r="M420" s="104"/>
      <c r="N420" s="104"/>
      <c r="O420" s="107" t="str">
        <f t="shared" si="447"/>
        <v/>
      </c>
      <c r="P420" s="53"/>
      <c r="Q420" s="254"/>
      <c r="R420" s="238">
        <f t="shared" si="416"/>
        <v>0</v>
      </c>
      <c r="S420" s="44">
        <f t="shared" si="417"/>
        <v>0</v>
      </c>
      <c r="T420" s="44">
        <f t="shared" si="418"/>
        <v>1900</v>
      </c>
      <c r="U420" s="44">
        <f t="shared" si="419"/>
        <v>0</v>
      </c>
      <c r="V420" s="44">
        <f t="shared" si="420"/>
        <v>0</v>
      </c>
      <c r="W420" s="44">
        <f t="shared" si="448"/>
        <v>0</v>
      </c>
      <c r="X420" s="236">
        <f t="shared" si="421"/>
        <v>1</v>
      </c>
      <c r="Y420" s="236">
        <f t="shared" si="422"/>
        <v>0</v>
      </c>
      <c r="Z420" s="236">
        <f t="shared" si="423"/>
        <v>0</v>
      </c>
      <c r="AA420" s="236">
        <f t="shared" si="424"/>
        <v>0</v>
      </c>
      <c r="AB420" s="236">
        <f t="shared" si="425"/>
        <v>0</v>
      </c>
      <c r="AC420" s="251">
        <f>PMT(U420/R24*(AB420),1,-AQ419,AQ419)</f>
        <v>0</v>
      </c>
      <c r="AD420" s="251">
        <f t="shared" si="426"/>
        <v>0</v>
      </c>
      <c r="AE420" s="251">
        <f t="shared" si="427"/>
        <v>0</v>
      </c>
      <c r="AF420" s="251">
        <f t="shared" si="428"/>
        <v>0</v>
      </c>
      <c r="AG420" s="251">
        <f t="shared" si="429"/>
        <v>0</v>
      </c>
      <c r="AH420" s="252">
        <f t="shared" si="456"/>
        <v>0</v>
      </c>
      <c r="AI420" s="252">
        <f t="shared" si="457"/>
        <v>1</v>
      </c>
      <c r="AJ420" s="236">
        <f t="shared" si="458"/>
        <v>0</v>
      </c>
      <c r="AK420" s="249">
        <f t="shared" si="449"/>
        <v>0</v>
      </c>
      <c r="AL420" s="236">
        <f t="shared" si="430"/>
        <v>0</v>
      </c>
      <c r="AM420" s="249">
        <f t="shared" si="450"/>
        <v>0</v>
      </c>
      <c r="AN420" s="249">
        <f t="shared" si="459"/>
        <v>0</v>
      </c>
      <c r="AO420" s="249">
        <f t="shared" si="460"/>
        <v>0</v>
      </c>
      <c r="AP420" s="249">
        <f t="shared" si="461"/>
        <v>0</v>
      </c>
      <c r="AQ420" s="251">
        <f t="shared" si="462"/>
        <v>0</v>
      </c>
      <c r="AR420" s="243">
        <f t="shared" si="451"/>
        <v>0</v>
      </c>
      <c r="AS420" s="243">
        <f t="shared" si="442"/>
        <v>0</v>
      </c>
      <c r="AT420" s="249">
        <f t="shared" si="415"/>
        <v>0</v>
      </c>
      <c r="AU420" s="249">
        <f t="shared" si="452"/>
        <v>0</v>
      </c>
      <c r="AV420" s="44">
        <f t="shared" si="431"/>
        <v>1</v>
      </c>
      <c r="AW420" s="44">
        <f t="shared" si="432"/>
        <v>0</v>
      </c>
      <c r="AX420" s="249" t="e">
        <f t="shared" si="453"/>
        <v>#VALUE!</v>
      </c>
      <c r="AY420" s="249" t="e">
        <f t="shared" si="433"/>
        <v>#VALUE!</v>
      </c>
      <c r="AZ420" s="243" t="e">
        <f t="shared" si="434"/>
        <v>#VALUE!</v>
      </c>
      <c r="BA420" s="253">
        <f t="shared" si="435"/>
        <v>0</v>
      </c>
      <c r="BB420" s="253">
        <f t="shared" si="436"/>
        <v>0</v>
      </c>
      <c r="BC420" s="226">
        <f t="shared" si="437"/>
        <v>0</v>
      </c>
      <c r="BD420" s="249" t="b">
        <f t="shared" si="438"/>
        <v>0</v>
      </c>
      <c r="BE420" s="249">
        <f t="shared" si="443"/>
        <v>0</v>
      </c>
      <c r="BF420" s="236">
        <f t="shared" si="444"/>
        <v>0</v>
      </c>
      <c r="BG420" s="80"/>
      <c r="BH420" s="80"/>
      <c r="BI420" s="80"/>
      <c r="BN420" s="82"/>
      <c r="BO420" s="82"/>
      <c r="BP420" s="82"/>
      <c r="BQ420" s="82"/>
      <c r="BR420" s="82"/>
      <c r="BS420" s="82"/>
      <c r="BU420" s="131"/>
      <c r="BV420" s="131"/>
    </row>
    <row r="421" spans="1:74" ht="12.75" customHeight="1">
      <c r="A421" s="56"/>
      <c r="B421" s="93"/>
      <c r="C421" s="40" t="str">
        <f t="shared" si="445"/>
        <v/>
      </c>
      <c r="D421" s="55" t="str">
        <f t="shared" si="441"/>
        <v/>
      </c>
      <c r="E421" s="102" t="str">
        <f t="shared" si="439"/>
        <v/>
      </c>
      <c r="F421" s="103" t="str">
        <f t="shared" si="454"/>
        <v/>
      </c>
      <c r="G421" s="102" t="str">
        <f t="shared" si="440"/>
        <v/>
      </c>
      <c r="H421" s="189" t="str">
        <f t="shared" si="455"/>
        <v/>
      </c>
      <c r="I421" s="190"/>
      <c r="J421" s="104"/>
      <c r="K421" s="104"/>
      <c r="L421" s="105" t="str">
        <f t="shared" si="446"/>
        <v/>
      </c>
      <c r="M421" s="104"/>
      <c r="N421" s="104"/>
      <c r="O421" s="107" t="str">
        <f t="shared" si="447"/>
        <v/>
      </c>
      <c r="P421" s="53"/>
      <c r="Q421" s="254"/>
      <c r="R421" s="238">
        <f t="shared" si="416"/>
        <v>0</v>
      </c>
      <c r="S421" s="44">
        <f t="shared" si="417"/>
        <v>0</v>
      </c>
      <c r="T421" s="44">
        <f t="shared" si="418"/>
        <v>1900</v>
      </c>
      <c r="U421" s="44">
        <f t="shared" si="419"/>
        <v>0</v>
      </c>
      <c r="V421" s="44">
        <f t="shared" si="420"/>
        <v>0</v>
      </c>
      <c r="W421" s="44">
        <f t="shared" si="448"/>
        <v>0</v>
      </c>
      <c r="X421" s="236">
        <f t="shared" si="421"/>
        <v>1</v>
      </c>
      <c r="Y421" s="236">
        <f t="shared" si="422"/>
        <v>0</v>
      </c>
      <c r="Z421" s="236">
        <f t="shared" si="423"/>
        <v>0</v>
      </c>
      <c r="AA421" s="236">
        <f t="shared" si="424"/>
        <v>0</v>
      </c>
      <c r="AB421" s="236">
        <f t="shared" si="425"/>
        <v>0</v>
      </c>
      <c r="AC421" s="251">
        <f>PMT(U421/R24*(AB421),1,-AQ420,AQ420)</f>
        <v>0</v>
      </c>
      <c r="AD421" s="251">
        <f t="shared" si="426"/>
        <v>0</v>
      </c>
      <c r="AE421" s="251">
        <f t="shared" si="427"/>
        <v>0</v>
      </c>
      <c r="AF421" s="251">
        <f t="shared" si="428"/>
        <v>0</v>
      </c>
      <c r="AG421" s="251">
        <f t="shared" si="429"/>
        <v>0</v>
      </c>
      <c r="AH421" s="252">
        <f t="shared" si="456"/>
        <v>0</v>
      </c>
      <c r="AI421" s="252">
        <f t="shared" si="457"/>
        <v>1</v>
      </c>
      <c r="AJ421" s="236">
        <f t="shared" si="458"/>
        <v>0</v>
      </c>
      <c r="AK421" s="249">
        <f t="shared" si="449"/>
        <v>0</v>
      </c>
      <c r="AL421" s="236">
        <f t="shared" si="430"/>
        <v>0</v>
      </c>
      <c r="AM421" s="249">
        <f t="shared" si="450"/>
        <v>0</v>
      </c>
      <c r="AN421" s="249">
        <f t="shared" si="459"/>
        <v>0</v>
      </c>
      <c r="AO421" s="249">
        <f t="shared" si="460"/>
        <v>0</v>
      </c>
      <c r="AP421" s="249">
        <f t="shared" si="461"/>
        <v>0</v>
      </c>
      <c r="AQ421" s="251">
        <f t="shared" si="462"/>
        <v>0</v>
      </c>
      <c r="AR421" s="243">
        <f t="shared" si="451"/>
        <v>0</v>
      </c>
      <c r="AS421" s="243">
        <f t="shared" si="442"/>
        <v>0</v>
      </c>
      <c r="AT421" s="249">
        <f t="shared" si="415"/>
        <v>0</v>
      </c>
      <c r="AU421" s="249">
        <f t="shared" si="452"/>
        <v>0</v>
      </c>
      <c r="AV421" s="44">
        <f t="shared" si="431"/>
        <v>1</v>
      </c>
      <c r="AW421" s="44">
        <f t="shared" si="432"/>
        <v>0</v>
      </c>
      <c r="AX421" s="249" t="e">
        <f t="shared" si="453"/>
        <v>#VALUE!</v>
      </c>
      <c r="AY421" s="249" t="e">
        <f t="shared" si="433"/>
        <v>#VALUE!</v>
      </c>
      <c r="AZ421" s="243" t="e">
        <f t="shared" si="434"/>
        <v>#VALUE!</v>
      </c>
      <c r="BA421" s="253">
        <f t="shared" si="435"/>
        <v>0</v>
      </c>
      <c r="BB421" s="253">
        <f t="shared" si="436"/>
        <v>0</v>
      </c>
      <c r="BC421" s="226">
        <f t="shared" si="437"/>
        <v>0</v>
      </c>
      <c r="BD421" s="249" t="b">
        <f t="shared" si="438"/>
        <v>0</v>
      </c>
      <c r="BE421" s="249">
        <f t="shared" si="443"/>
        <v>0</v>
      </c>
      <c r="BF421" s="236">
        <f t="shared" si="444"/>
        <v>0</v>
      </c>
      <c r="BG421" s="80"/>
      <c r="BH421" s="80"/>
      <c r="BI421" s="80"/>
      <c r="BN421" s="82"/>
      <c r="BO421" s="82"/>
      <c r="BP421" s="82"/>
      <c r="BQ421" s="82"/>
      <c r="BR421" s="82"/>
      <c r="BS421" s="82"/>
      <c r="BU421" s="131"/>
      <c r="BV421" s="131"/>
    </row>
    <row r="422" spans="1:74" ht="12.75" customHeight="1">
      <c r="A422" s="56"/>
      <c r="B422" s="93"/>
      <c r="C422" s="40" t="str">
        <f t="shared" si="445"/>
        <v/>
      </c>
      <c r="D422" s="55" t="str">
        <f t="shared" si="441"/>
        <v/>
      </c>
      <c r="E422" s="102" t="str">
        <f t="shared" si="439"/>
        <v/>
      </c>
      <c r="F422" s="103" t="str">
        <f t="shared" si="454"/>
        <v/>
      </c>
      <c r="G422" s="102" t="str">
        <f t="shared" si="440"/>
        <v/>
      </c>
      <c r="H422" s="189" t="str">
        <f t="shared" si="455"/>
        <v/>
      </c>
      <c r="I422" s="190"/>
      <c r="J422" s="104"/>
      <c r="K422" s="104"/>
      <c r="L422" s="105" t="str">
        <f t="shared" si="446"/>
        <v/>
      </c>
      <c r="M422" s="104"/>
      <c r="N422" s="104"/>
      <c r="O422" s="107" t="str">
        <f t="shared" si="447"/>
        <v/>
      </c>
      <c r="P422" s="53"/>
      <c r="Q422" s="254"/>
      <c r="R422" s="238">
        <f t="shared" si="416"/>
        <v>0</v>
      </c>
      <c r="S422" s="44">
        <f t="shared" si="417"/>
        <v>0</v>
      </c>
      <c r="T422" s="44">
        <f t="shared" si="418"/>
        <v>1900</v>
      </c>
      <c r="U422" s="44">
        <f t="shared" si="419"/>
        <v>0</v>
      </c>
      <c r="V422" s="44">
        <f t="shared" si="420"/>
        <v>0</v>
      </c>
      <c r="W422" s="44">
        <f t="shared" si="448"/>
        <v>0</v>
      </c>
      <c r="X422" s="236">
        <f t="shared" si="421"/>
        <v>1</v>
      </c>
      <c r="Y422" s="236">
        <f t="shared" si="422"/>
        <v>0</v>
      </c>
      <c r="Z422" s="236">
        <f t="shared" si="423"/>
        <v>0</v>
      </c>
      <c r="AA422" s="236">
        <f t="shared" si="424"/>
        <v>0</v>
      </c>
      <c r="AB422" s="236">
        <f t="shared" si="425"/>
        <v>0</v>
      </c>
      <c r="AC422" s="251">
        <f>PMT(U422/R24*(AB422),1,-AQ421,AQ421)</f>
        <v>0</v>
      </c>
      <c r="AD422" s="251">
        <f t="shared" si="426"/>
        <v>0</v>
      </c>
      <c r="AE422" s="251">
        <f t="shared" si="427"/>
        <v>0</v>
      </c>
      <c r="AF422" s="251">
        <f t="shared" si="428"/>
        <v>0</v>
      </c>
      <c r="AG422" s="251">
        <f t="shared" si="429"/>
        <v>0</v>
      </c>
      <c r="AH422" s="252">
        <f t="shared" si="456"/>
        <v>0</v>
      </c>
      <c r="AI422" s="252">
        <f t="shared" si="457"/>
        <v>1</v>
      </c>
      <c r="AJ422" s="236">
        <f t="shared" si="458"/>
        <v>0</v>
      </c>
      <c r="AK422" s="249">
        <f t="shared" si="449"/>
        <v>0</v>
      </c>
      <c r="AL422" s="236">
        <f t="shared" si="430"/>
        <v>0</v>
      </c>
      <c r="AM422" s="249">
        <f t="shared" si="450"/>
        <v>0</v>
      </c>
      <c r="AN422" s="249">
        <f t="shared" si="459"/>
        <v>0</v>
      </c>
      <c r="AO422" s="249">
        <f t="shared" si="460"/>
        <v>0</v>
      </c>
      <c r="AP422" s="249">
        <f t="shared" si="461"/>
        <v>0</v>
      </c>
      <c r="AQ422" s="251">
        <f t="shared" si="462"/>
        <v>0</v>
      </c>
      <c r="AR422" s="243">
        <f t="shared" si="451"/>
        <v>0</v>
      </c>
      <c r="AS422" s="243">
        <f t="shared" si="442"/>
        <v>0</v>
      </c>
      <c r="AT422" s="249">
        <f t="shared" si="415"/>
        <v>0</v>
      </c>
      <c r="AU422" s="249">
        <f t="shared" si="452"/>
        <v>0</v>
      </c>
      <c r="AV422" s="44">
        <f t="shared" si="431"/>
        <v>1</v>
      </c>
      <c r="AW422" s="44">
        <f t="shared" si="432"/>
        <v>0</v>
      </c>
      <c r="AX422" s="249" t="e">
        <f t="shared" si="453"/>
        <v>#VALUE!</v>
      </c>
      <c r="AY422" s="249" t="e">
        <f t="shared" si="433"/>
        <v>#VALUE!</v>
      </c>
      <c r="AZ422" s="243" t="e">
        <f t="shared" si="434"/>
        <v>#VALUE!</v>
      </c>
      <c r="BA422" s="253">
        <f t="shared" si="435"/>
        <v>0</v>
      </c>
      <c r="BB422" s="253">
        <f t="shared" si="436"/>
        <v>0</v>
      </c>
      <c r="BC422" s="226">
        <f t="shared" si="437"/>
        <v>0</v>
      </c>
      <c r="BD422" s="249" t="b">
        <f t="shared" si="438"/>
        <v>0</v>
      </c>
      <c r="BE422" s="249">
        <f t="shared" si="443"/>
        <v>0</v>
      </c>
      <c r="BF422" s="236">
        <f t="shared" si="444"/>
        <v>0</v>
      </c>
      <c r="BG422" s="80"/>
      <c r="BH422" s="80"/>
      <c r="BI422" s="80"/>
      <c r="BN422" s="82"/>
      <c r="BO422" s="82"/>
      <c r="BP422" s="82"/>
      <c r="BQ422" s="82"/>
      <c r="BR422" s="82"/>
      <c r="BS422" s="82"/>
      <c r="BU422" s="131"/>
      <c r="BV422" s="131"/>
    </row>
    <row r="423" spans="1:74" ht="12.75" customHeight="1">
      <c r="A423" s="56"/>
      <c r="B423" s="93"/>
      <c r="C423" s="40" t="str">
        <f t="shared" si="445"/>
        <v/>
      </c>
      <c r="D423" s="55" t="str">
        <f t="shared" si="441"/>
        <v/>
      </c>
      <c r="E423" s="102" t="str">
        <f t="shared" si="439"/>
        <v/>
      </c>
      <c r="F423" s="103" t="str">
        <f t="shared" si="454"/>
        <v/>
      </c>
      <c r="G423" s="102" t="str">
        <f t="shared" si="440"/>
        <v/>
      </c>
      <c r="H423" s="189" t="str">
        <f t="shared" si="455"/>
        <v/>
      </c>
      <c r="I423" s="190"/>
      <c r="J423" s="104"/>
      <c r="K423" s="104"/>
      <c r="L423" s="105" t="str">
        <f t="shared" si="446"/>
        <v/>
      </c>
      <c r="M423" s="104"/>
      <c r="N423" s="104"/>
      <c r="O423" s="107" t="str">
        <f t="shared" si="447"/>
        <v/>
      </c>
      <c r="P423" s="53"/>
      <c r="Q423" s="254"/>
      <c r="R423" s="238">
        <f t="shared" si="416"/>
        <v>0</v>
      </c>
      <c r="S423" s="44">
        <f t="shared" si="417"/>
        <v>0</v>
      </c>
      <c r="T423" s="44">
        <f t="shared" si="418"/>
        <v>1900</v>
      </c>
      <c r="U423" s="44">
        <f t="shared" si="419"/>
        <v>0</v>
      </c>
      <c r="V423" s="44">
        <f t="shared" si="420"/>
        <v>0</v>
      </c>
      <c r="W423" s="44">
        <f t="shared" si="448"/>
        <v>0</v>
      </c>
      <c r="X423" s="236">
        <f t="shared" si="421"/>
        <v>1</v>
      </c>
      <c r="Y423" s="236">
        <f t="shared" si="422"/>
        <v>0</v>
      </c>
      <c r="Z423" s="236">
        <f t="shared" si="423"/>
        <v>0</v>
      </c>
      <c r="AA423" s="236">
        <f t="shared" si="424"/>
        <v>0</v>
      </c>
      <c r="AB423" s="236">
        <f t="shared" si="425"/>
        <v>0</v>
      </c>
      <c r="AC423" s="251">
        <f>PMT(U423/R24*(AB423),1,-AQ422,AQ422)</f>
        <v>0</v>
      </c>
      <c r="AD423" s="251">
        <f t="shared" si="426"/>
        <v>0</v>
      </c>
      <c r="AE423" s="251">
        <f t="shared" si="427"/>
        <v>0</v>
      </c>
      <c r="AF423" s="251">
        <f t="shared" si="428"/>
        <v>0</v>
      </c>
      <c r="AG423" s="251">
        <f t="shared" si="429"/>
        <v>0</v>
      </c>
      <c r="AH423" s="252">
        <f t="shared" si="456"/>
        <v>0</v>
      </c>
      <c r="AI423" s="252">
        <f t="shared" si="457"/>
        <v>1</v>
      </c>
      <c r="AJ423" s="236">
        <f t="shared" si="458"/>
        <v>0</v>
      </c>
      <c r="AK423" s="249">
        <f t="shared" si="449"/>
        <v>0</v>
      </c>
      <c r="AL423" s="236">
        <f t="shared" si="430"/>
        <v>0</v>
      </c>
      <c r="AM423" s="249">
        <f t="shared" si="450"/>
        <v>0</v>
      </c>
      <c r="AN423" s="249">
        <f t="shared" si="459"/>
        <v>0</v>
      </c>
      <c r="AO423" s="249">
        <f t="shared" si="460"/>
        <v>0</v>
      </c>
      <c r="AP423" s="249">
        <f t="shared" si="461"/>
        <v>0</v>
      </c>
      <c r="AQ423" s="251">
        <f t="shared" si="462"/>
        <v>0</v>
      </c>
      <c r="AR423" s="243">
        <f t="shared" si="451"/>
        <v>0</v>
      </c>
      <c r="AS423" s="243">
        <f t="shared" si="442"/>
        <v>0</v>
      </c>
      <c r="AT423" s="249">
        <f t="shared" si="415"/>
        <v>0</v>
      </c>
      <c r="AU423" s="249">
        <f t="shared" si="452"/>
        <v>0</v>
      </c>
      <c r="AV423" s="44">
        <f t="shared" si="431"/>
        <v>1</v>
      </c>
      <c r="AW423" s="44">
        <f t="shared" si="432"/>
        <v>0</v>
      </c>
      <c r="AX423" s="249" t="e">
        <f t="shared" si="453"/>
        <v>#VALUE!</v>
      </c>
      <c r="AY423" s="249" t="e">
        <f t="shared" si="433"/>
        <v>#VALUE!</v>
      </c>
      <c r="AZ423" s="243" t="e">
        <f t="shared" si="434"/>
        <v>#VALUE!</v>
      </c>
      <c r="BA423" s="253">
        <f t="shared" si="435"/>
        <v>0</v>
      </c>
      <c r="BB423" s="253">
        <f t="shared" si="436"/>
        <v>0</v>
      </c>
      <c r="BC423" s="226">
        <f t="shared" si="437"/>
        <v>0</v>
      </c>
      <c r="BD423" s="249" t="b">
        <f t="shared" si="438"/>
        <v>0</v>
      </c>
      <c r="BE423" s="249">
        <f t="shared" si="443"/>
        <v>0</v>
      </c>
      <c r="BF423" s="236">
        <f t="shared" si="444"/>
        <v>0</v>
      </c>
      <c r="BG423" s="80"/>
      <c r="BH423" s="80"/>
      <c r="BI423" s="80"/>
      <c r="BN423" s="82"/>
      <c r="BO423" s="82"/>
      <c r="BP423" s="82"/>
      <c r="BQ423" s="82"/>
      <c r="BR423" s="82"/>
      <c r="BS423" s="82"/>
      <c r="BU423" s="131"/>
      <c r="BV423" s="131"/>
    </row>
    <row r="424" spans="1:74" ht="12.75" customHeight="1">
      <c r="A424" s="56"/>
      <c r="B424" s="93"/>
      <c r="C424" s="40" t="str">
        <f t="shared" si="445"/>
        <v/>
      </c>
      <c r="D424" s="55" t="str">
        <f t="shared" si="441"/>
        <v/>
      </c>
      <c r="E424" s="102" t="str">
        <f t="shared" si="439"/>
        <v/>
      </c>
      <c r="F424" s="103" t="str">
        <f t="shared" si="454"/>
        <v/>
      </c>
      <c r="G424" s="102" t="str">
        <f t="shared" si="440"/>
        <v/>
      </c>
      <c r="H424" s="189" t="str">
        <f t="shared" si="455"/>
        <v/>
      </c>
      <c r="I424" s="190"/>
      <c r="J424" s="104"/>
      <c r="K424" s="104"/>
      <c r="L424" s="105" t="str">
        <f t="shared" si="446"/>
        <v/>
      </c>
      <c r="M424" s="104"/>
      <c r="N424" s="104"/>
      <c r="O424" s="107" t="str">
        <f t="shared" si="447"/>
        <v/>
      </c>
      <c r="P424" s="53"/>
      <c r="Q424" s="254"/>
      <c r="R424" s="238">
        <f t="shared" si="416"/>
        <v>0</v>
      </c>
      <c r="S424" s="44">
        <f t="shared" si="417"/>
        <v>0</v>
      </c>
      <c r="T424" s="44">
        <f t="shared" si="418"/>
        <v>1900</v>
      </c>
      <c r="U424" s="44">
        <f t="shared" si="419"/>
        <v>0</v>
      </c>
      <c r="V424" s="44">
        <f t="shared" si="420"/>
        <v>0</v>
      </c>
      <c r="W424" s="44">
        <f t="shared" si="448"/>
        <v>0</v>
      </c>
      <c r="X424" s="236">
        <f t="shared" si="421"/>
        <v>1</v>
      </c>
      <c r="Y424" s="236">
        <f t="shared" si="422"/>
        <v>0</v>
      </c>
      <c r="Z424" s="236">
        <f t="shared" si="423"/>
        <v>0</v>
      </c>
      <c r="AA424" s="236">
        <f t="shared" si="424"/>
        <v>0</v>
      </c>
      <c r="AB424" s="236">
        <f t="shared" si="425"/>
        <v>0</v>
      </c>
      <c r="AC424" s="251">
        <f>PMT(U424/R24*(AB424),1,-AQ423,AQ423)</f>
        <v>0</v>
      </c>
      <c r="AD424" s="251">
        <f t="shared" si="426"/>
        <v>0</v>
      </c>
      <c r="AE424" s="251">
        <f t="shared" si="427"/>
        <v>0</v>
      </c>
      <c r="AF424" s="251">
        <f t="shared" si="428"/>
        <v>0</v>
      </c>
      <c r="AG424" s="251">
        <f t="shared" si="429"/>
        <v>0</v>
      </c>
      <c r="AH424" s="252">
        <f t="shared" si="456"/>
        <v>0</v>
      </c>
      <c r="AI424" s="252">
        <f t="shared" si="457"/>
        <v>1</v>
      </c>
      <c r="AJ424" s="236">
        <f t="shared" si="458"/>
        <v>0</v>
      </c>
      <c r="AK424" s="249">
        <f t="shared" si="449"/>
        <v>0</v>
      </c>
      <c r="AL424" s="236">
        <f t="shared" si="430"/>
        <v>0</v>
      </c>
      <c r="AM424" s="249">
        <f t="shared" si="450"/>
        <v>0</v>
      </c>
      <c r="AN424" s="249">
        <f t="shared" si="459"/>
        <v>0</v>
      </c>
      <c r="AO424" s="249">
        <f t="shared" si="460"/>
        <v>0</v>
      </c>
      <c r="AP424" s="249">
        <f t="shared" si="461"/>
        <v>0</v>
      </c>
      <c r="AQ424" s="251">
        <f t="shared" si="462"/>
        <v>0</v>
      </c>
      <c r="AR424" s="243">
        <f t="shared" si="451"/>
        <v>0</v>
      </c>
      <c r="AS424" s="243">
        <f t="shared" si="442"/>
        <v>0</v>
      </c>
      <c r="AT424" s="249">
        <f t="shared" si="415"/>
        <v>0</v>
      </c>
      <c r="AU424" s="249">
        <f t="shared" si="452"/>
        <v>0</v>
      </c>
      <c r="AV424" s="44">
        <f t="shared" si="431"/>
        <v>1</v>
      </c>
      <c r="AW424" s="44">
        <f t="shared" si="432"/>
        <v>0</v>
      </c>
      <c r="AX424" s="249" t="e">
        <f t="shared" si="453"/>
        <v>#VALUE!</v>
      </c>
      <c r="AY424" s="249" t="e">
        <f t="shared" si="433"/>
        <v>#VALUE!</v>
      </c>
      <c r="AZ424" s="243" t="e">
        <f t="shared" si="434"/>
        <v>#VALUE!</v>
      </c>
      <c r="BA424" s="253">
        <f t="shared" si="435"/>
        <v>0</v>
      </c>
      <c r="BB424" s="253">
        <f t="shared" si="436"/>
        <v>0</v>
      </c>
      <c r="BC424" s="226">
        <f t="shared" si="437"/>
        <v>0</v>
      </c>
      <c r="BD424" s="249" t="b">
        <f t="shared" si="438"/>
        <v>0</v>
      </c>
      <c r="BE424" s="249">
        <f t="shared" si="443"/>
        <v>0</v>
      </c>
      <c r="BF424" s="236">
        <f t="shared" si="444"/>
        <v>0</v>
      </c>
      <c r="BG424" s="80"/>
      <c r="BH424" s="80"/>
      <c r="BI424" s="80"/>
      <c r="BN424" s="82"/>
      <c r="BO424" s="82"/>
      <c r="BP424" s="82"/>
      <c r="BQ424" s="82"/>
      <c r="BR424" s="82"/>
      <c r="BS424" s="82"/>
      <c r="BU424" s="131"/>
      <c r="BV424" s="131"/>
    </row>
    <row r="425" spans="1:74" ht="12.75" customHeight="1">
      <c r="A425" s="56"/>
      <c r="B425" s="93"/>
      <c r="C425" s="40" t="str">
        <f t="shared" si="445"/>
        <v/>
      </c>
      <c r="D425" s="55" t="str">
        <f t="shared" si="441"/>
        <v/>
      </c>
      <c r="E425" s="102" t="str">
        <f t="shared" si="439"/>
        <v/>
      </c>
      <c r="F425" s="103" t="str">
        <f t="shared" si="454"/>
        <v/>
      </c>
      <c r="G425" s="102" t="str">
        <f t="shared" si="440"/>
        <v/>
      </c>
      <c r="H425" s="189" t="str">
        <f t="shared" si="455"/>
        <v/>
      </c>
      <c r="I425" s="190"/>
      <c r="J425" s="104"/>
      <c r="K425" s="104"/>
      <c r="L425" s="105" t="str">
        <f t="shared" si="446"/>
        <v/>
      </c>
      <c r="M425" s="104"/>
      <c r="N425" s="104"/>
      <c r="O425" s="107" t="str">
        <f t="shared" si="447"/>
        <v/>
      </c>
      <c r="P425" s="53"/>
      <c r="Q425" s="254"/>
      <c r="R425" s="238">
        <f t="shared" si="416"/>
        <v>0</v>
      </c>
      <c r="S425" s="44">
        <f t="shared" si="417"/>
        <v>0</v>
      </c>
      <c r="T425" s="44">
        <f t="shared" si="418"/>
        <v>1900</v>
      </c>
      <c r="U425" s="44">
        <f t="shared" si="419"/>
        <v>0</v>
      </c>
      <c r="V425" s="44">
        <f t="shared" si="420"/>
        <v>0</v>
      </c>
      <c r="W425" s="44">
        <f t="shared" si="448"/>
        <v>0</v>
      </c>
      <c r="X425" s="236">
        <f t="shared" si="421"/>
        <v>1</v>
      </c>
      <c r="Y425" s="236">
        <f t="shared" si="422"/>
        <v>0</v>
      </c>
      <c r="Z425" s="236">
        <f t="shared" si="423"/>
        <v>0</v>
      </c>
      <c r="AA425" s="236">
        <f t="shared" si="424"/>
        <v>0</v>
      </c>
      <c r="AB425" s="236">
        <f t="shared" si="425"/>
        <v>0</v>
      </c>
      <c r="AC425" s="251">
        <f>PMT(U425/R24*(AB425),1,-AQ424,AQ424)</f>
        <v>0</v>
      </c>
      <c r="AD425" s="251">
        <f t="shared" si="426"/>
        <v>0</v>
      </c>
      <c r="AE425" s="251">
        <f t="shared" si="427"/>
        <v>0</v>
      </c>
      <c r="AF425" s="251">
        <f t="shared" si="428"/>
        <v>0</v>
      </c>
      <c r="AG425" s="251">
        <f t="shared" si="429"/>
        <v>0</v>
      </c>
      <c r="AH425" s="252">
        <f t="shared" si="456"/>
        <v>0</v>
      </c>
      <c r="AI425" s="252">
        <f t="shared" si="457"/>
        <v>1</v>
      </c>
      <c r="AJ425" s="236">
        <f t="shared" si="458"/>
        <v>0</v>
      </c>
      <c r="AK425" s="249">
        <f t="shared" si="449"/>
        <v>0</v>
      </c>
      <c r="AL425" s="236">
        <f t="shared" si="430"/>
        <v>0</v>
      </c>
      <c r="AM425" s="249">
        <f t="shared" si="450"/>
        <v>0</v>
      </c>
      <c r="AN425" s="249">
        <f t="shared" si="459"/>
        <v>0</v>
      </c>
      <c r="AO425" s="249">
        <f t="shared" si="460"/>
        <v>0</v>
      </c>
      <c r="AP425" s="249">
        <f t="shared" si="461"/>
        <v>0</v>
      </c>
      <c r="AQ425" s="251">
        <f t="shared" si="462"/>
        <v>0</v>
      </c>
      <c r="AR425" s="243">
        <f t="shared" si="451"/>
        <v>0</v>
      </c>
      <c r="AS425" s="243">
        <f t="shared" si="442"/>
        <v>0</v>
      </c>
      <c r="AT425" s="249">
        <f t="shared" si="415"/>
        <v>0</v>
      </c>
      <c r="AU425" s="249">
        <f t="shared" si="452"/>
        <v>0</v>
      </c>
      <c r="AV425" s="44">
        <f t="shared" si="431"/>
        <v>1</v>
      </c>
      <c r="AW425" s="44">
        <f t="shared" si="432"/>
        <v>0</v>
      </c>
      <c r="AX425" s="249" t="e">
        <f t="shared" si="453"/>
        <v>#VALUE!</v>
      </c>
      <c r="AY425" s="249" t="e">
        <f t="shared" si="433"/>
        <v>#VALUE!</v>
      </c>
      <c r="AZ425" s="243" t="e">
        <f t="shared" si="434"/>
        <v>#VALUE!</v>
      </c>
      <c r="BA425" s="253">
        <f t="shared" si="435"/>
        <v>0</v>
      </c>
      <c r="BB425" s="253">
        <f t="shared" si="436"/>
        <v>0</v>
      </c>
      <c r="BC425" s="226">
        <f t="shared" si="437"/>
        <v>0</v>
      </c>
      <c r="BD425" s="249" t="b">
        <f t="shared" si="438"/>
        <v>0</v>
      </c>
      <c r="BE425" s="249">
        <f t="shared" si="443"/>
        <v>0</v>
      </c>
      <c r="BF425" s="236">
        <f t="shared" si="444"/>
        <v>0</v>
      </c>
      <c r="BG425" s="80"/>
      <c r="BH425" s="80"/>
      <c r="BI425" s="80"/>
      <c r="BN425" s="82"/>
      <c r="BO425" s="82"/>
      <c r="BP425" s="82"/>
      <c r="BQ425" s="82"/>
      <c r="BR425" s="82"/>
      <c r="BS425" s="82"/>
      <c r="BU425" s="131"/>
      <c r="BV425" s="131"/>
    </row>
    <row r="426" spans="1:74" ht="12.75" customHeight="1">
      <c r="A426" s="56"/>
      <c r="B426" s="93"/>
      <c r="C426" s="40" t="str">
        <f t="shared" si="445"/>
        <v/>
      </c>
      <c r="D426" s="55" t="str">
        <f t="shared" si="441"/>
        <v/>
      </c>
      <c r="E426" s="102" t="str">
        <f t="shared" si="439"/>
        <v/>
      </c>
      <c r="F426" s="103" t="str">
        <f t="shared" si="454"/>
        <v/>
      </c>
      <c r="G426" s="102" t="str">
        <f t="shared" si="440"/>
        <v/>
      </c>
      <c r="H426" s="189" t="str">
        <f t="shared" si="455"/>
        <v/>
      </c>
      <c r="I426" s="190"/>
      <c r="J426" s="104"/>
      <c r="K426" s="104"/>
      <c r="L426" s="105" t="str">
        <f t="shared" si="446"/>
        <v/>
      </c>
      <c r="M426" s="104"/>
      <c r="N426" s="104"/>
      <c r="O426" s="107" t="str">
        <f t="shared" si="447"/>
        <v/>
      </c>
      <c r="P426" s="53"/>
      <c r="Q426" s="254"/>
      <c r="R426" s="238">
        <f t="shared" si="416"/>
        <v>0</v>
      </c>
      <c r="S426" s="44">
        <f t="shared" si="417"/>
        <v>0</v>
      </c>
      <c r="T426" s="44">
        <f t="shared" si="418"/>
        <v>1900</v>
      </c>
      <c r="U426" s="44">
        <f t="shared" si="419"/>
        <v>0</v>
      </c>
      <c r="V426" s="44">
        <f t="shared" si="420"/>
        <v>0</v>
      </c>
      <c r="W426" s="44">
        <f t="shared" si="448"/>
        <v>0</v>
      </c>
      <c r="X426" s="236">
        <f t="shared" si="421"/>
        <v>1</v>
      </c>
      <c r="Y426" s="236">
        <f t="shared" si="422"/>
        <v>0</v>
      </c>
      <c r="Z426" s="236">
        <f t="shared" si="423"/>
        <v>0</v>
      </c>
      <c r="AA426" s="236">
        <f t="shared" si="424"/>
        <v>0</v>
      </c>
      <c r="AB426" s="236">
        <f t="shared" si="425"/>
        <v>0</v>
      </c>
      <c r="AC426" s="251">
        <f>PMT(U426/R24*(AB426),1,-AQ425,AQ425)</f>
        <v>0</v>
      </c>
      <c r="AD426" s="251">
        <f t="shared" si="426"/>
        <v>0</v>
      </c>
      <c r="AE426" s="251">
        <f t="shared" si="427"/>
        <v>0</v>
      </c>
      <c r="AF426" s="251">
        <f t="shared" si="428"/>
        <v>0</v>
      </c>
      <c r="AG426" s="251">
        <f t="shared" si="429"/>
        <v>0</v>
      </c>
      <c r="AH426" s="252">
        <f t="shared" si="456"/>
        <v>0</v>
      </c>
      <c r="AI426" s="252">
        <f t="shared" si="457"/>
        <v>1</v>
      </c>
      <c r="AJ426" s="236">
        <f t="shared" si="458"/>
        <v>0</v>
      </c>
      <c r="AK426" s="249">
        <f t="shared" si="449"/>
        <v>0</v>
      </c>
      <c r="AL426" s="236">
        <f t="shared" si="430"/>
        <v>0</v>
      </c>
      <c r="AM426" s="249">
        <f t="shared" si="450"/>
        <v>0</v>
      </c>
      <c r="AN426" s="249">
        <f t="shared" si="459"/>
        <v>0</v>
      </c>
      <c r="AO426" s="249">
        <f t="shared" si="460"/>
        <v>0</v>
      </c>
      <c r="AP426" s="249">
        <f t="shared" si="461"/>
        <v>0</v>
      </c>
      <c r="AQ426" s="251">
        <f t="shared" si="462"/>
        <v>0</v>
      </c>
      <c r="AR426" s="243">
        <f t="shared" si="451"/>
        <v>0</v>
      </c>
      <c r="AS426" s="243">
        <f t="shared" si="442"/>
        <v>0</v>
      </c>
      <c r="AT426" s="249">
        <f t="shared" si="415"/>
        <v>0</v>
      </c>
      <c r="AU426" s="249">
        <f t="shared" si="452"/>
        <v>0</v>
      </c>
      <c r="AV426" s="44">
        <f t="shared" si="431"/>
        <v>1</v>
      </c>
      <c r="AW426" s="44">
        <f t="shared" si="432"/>
        <v>0</v>
      </c>
      <c r="AX426" s="249" t="e">
        <f t="shared" si="453"/>
        <v>#VALUE!</v>
      </c>
      <c r="AY426" s="249" t="e">
        <f t="shared" si="433"/>
        <v>#VALUE!</v>
      </c>
      <c r="AZ426" s="243" t="e">
        <f t="shared" si="434"/>
        <v>#VALUE!</v>
      </c>
      <c r="BA426" s="253">
        <f t="shared" si="435"/>
        <v>0</v>
      </c>
      <c r="BB426" s="253">
        <f t="shared" si="436"/>
        <v>0</v>
      </c>
      <c r="BC426" s="226">
        <f t="shared" si="437"/>
        <v>0</v>
      </c>
      <c r="BD426" s="249" t="b">
        <f t="shared" si="438"/>
        <v>0</v>
      </c>
      <c r="BE426" s="249">
        <f t="shared" si="443"/>
        <v>0</v>
      </c>
      <c r="BF426" s="236">
        <f t="shared" si="444"/>
        <v>0</v>
      </c>
      <c r="BG426" s="80"/>
      <c r="BH426" s="80"/>
      <c r="BI426" s="80"/>
      <c r="BN426" s="82"/>
      <c r="BO426" s="82"/>
      <c r="BP426" s="82"/>
      <c r="BQ426" s="82"/>
      <c r="BR426" s="82"/>
      <c r="BS426" s="82"/>
      <c r="BU426" s="131"/>
      <c r="BV426" s="131"/>
    </row>
    <row r="427" spans="1:74" ht="12.75" customHeight="1">
      <c r="A427" s="56"/>
      <c r="B427" s="93"/>
      <c r="C427" s="40" t="str">
        <f t="shared" si="445"/>
        <v/>
      </c>
      <c r="D427" s="55" t="str">
        <f t="shared" si="441"/>
        <v/>
      </c>
      <c r="E427" s="102" t="str">
        <f t="shared" si="439"/>
        <v/>
      </c>
      <c r="F427" s="103" t="str">
        <f t="shared" si="454"/>
        <v/>
      </c>
      <c r="G427" s="102" t="str">
        <f t="shared" si="440"/>
        <v/>
      </c>
      <c r="H427" s="189" t="str">
        <f t="shared" si="455"/>
        <v/>
      </c>
      <c r="I427" s="190"/>
      <c r="J427" s="104"/>
      <c r="K427" s="104"/>
      <c r="L427" s="105" t="str">
        <f t="shared" si="446"/>
        <v/>
      </c>
      <c r="M427" s="104"/>
      <c r="N427" s="104"/>
      <c r="O427" s="107" t="str">
        <f t="shared" si="447"/>
        <v/>
      </c>
      <c r="P427" s="53"/>
      <c r="Q427" s="254"/>
      <c r="R427" s="238">
        <f t="shared" si="416"/>
        <v>0</v>
      </c>
      <c r="S427" s="44">
        <f t="shared" si="417"/>
        <v>0</v>
      </c>
      <c r="T427" s="44">
        <f t="shared" si="418"/>
        <v>1900</v>
      </c>
      <c r="U427" s="44">
        <f t="shared" si="419"/>
        <v>0</v>
      </c>
      <c r="V427" s="44">
        <f t="shared" si="420"/>
        <v>0</v>
      </c>
      <c r="W427" s="44">
        <f t="shared" si="448"/>
        <v>0</v>
      </c>
      <c r="X427" s="236">
        <f t="shared" si="421"/>
        <v>1</v>
      </c>
      <c r="Y427" s="236">
        <f t="shared" si="422"/>
        <v>0</v>
      </c>
      <c r="Z427" s="236">
        <f t="shared" si="423"/>
        <v>0</v>
      </c>
      <c r="AA427" s="236">
        <f t="shared" si="424"/>
        <v>0</v>
      </c>
      <c r="AB427" s="236">
        <f t="shared" si="425"/>
        <v>0</v>
      </c>
      <c r="AC427" s="251">
        <f>PMT(U427/R24*(AB427),1,-AQ426,AQ426)</f>
        <v>0</v>
      </c>
      <c r="AD427" s="251">
        <f t="shared" si="426"/>
        <v>0</v>
      </c>
      <c r="AE427" s="251">
        <f t="shared" si="427"/>
        <v>0</v>
      </c>
      <c r="AF427" s="251">
        <f t="shared" si="428"/>
        <v>0</v>
      </c>
      <c r="AG427" s="251">
        <f t="shared" si="429"/>
        <v>0</v>
      </c>
      <c r="AH427" s="252">
        <f t="shared" si="456"/>
        <v>0</v>
      </c>
      <c r="AI427" s="252">
        <f t="shared" si="457"/>
        <v>1</v>
      </c>
      <c r="AJ427" s="236">
        <f t="shared" si="458"/>
        <v>0</v>
      </c>
      <c r="AK427" s="249">
        <f t="shared" si="449"/>
        <v>0</v>
      </c>
      <c r="AL427" s="236">
        <f t="shared" si="430"/>
        <v>0</v>
      </c>
      <c r="AM427" s="249">
        <f t="shared" si="450"/>
        <v>0</v>
      </c>
      <c r="AN427" s="249">
        <f t="shared" si="459"/>
        <v>0</v>
      </c>
      <c r="AO427" s="249">
        <f t="shared" si="460"/>
        <v>0</v>
      </c>
      <c r="AP427" s="249">
        <f t="shared" si="461"/>
        <v>0</v>
      </c>
      <c r="AQ427" s="251">
        <f t="shared" si="462"/>
        <v>0</v>
      </c>
      <c r="AR427" s="243">
        <f t="shared" si="451"/>
        <v>0</v>
      </c>
      <c r="AS427" s="243">
        <f t="shared" si="442"/>
        <v>0</v>
      </c>
      <c r="AT427" s="249">
        <f t="shared" si="415"/>
        <v>0</v>
      </c>
      <c r="AU427" s="249">
        <f t="shared" si="452"/>
        <v>0</v>
      </c>
      <c r="AV427" s="44">
        <f t="shared" si="431"/>
        <v>1</v>
      </c>
      <c r="AW427" s="44">
        <f t="shared" si="432"/>
        <v>0</v>
      </c>
      <c r="AX427" s="249" t="e">
        <f t="shared" si="453"/>
        <v>#VALUE!</v>
      </c>
      <c r="AY427" s="249" t="e">
        <f t="shared" si="433"/>
        <v>#VALUE!</v>
      </c>
      <c r="AZ427" s="243" t="e">
        <f t="shared" si="434"/>
        <v>#VALUE!</v>
      </c>
      <c r="BA427" s="253">
        <f t="shared" si="435"/>
        <v>0</v>
      </c>
      <c r="BB427" s="253">
        <f t="shared" si="436"/>
        <v>0</v>
      </c>
      <c r="BC427" s="226">
        <f t="shared" si="437"/>
        <v>0</v>
      </c>
      <c r="BD427" s="249" t="b">
        <f t="shared" si="438"/>
        <v>0</v>
      </c>
      <c r="BE427" s="249">
        <f t="shared" si="443"/>
        <v>0</v>
      </c>
      <c r="BF427" s="236">
        <f t="shared" si="444"/>
        <v>0</v>
      </c>
      <c r="BG427" s="80"/>
      <c r="BH427" s="80"/>
      <c r="BI427" s="80"/>
      <c r="BN427" s="82"/>
      <c r="BO427" s="82"/>
      <c r="BP427" s="82"/>
      <c r="BQ427" s="82"/>
      <c r="BR427" s="82"/>
      <c r="BS427" s="82"/>
      <c r="BU427" s="131"/>
      <c r="BV427" s="131"/>
    </row>
    <row r="428" spans="1:74" ht="12.75" customHeight="1">
      <c r="A428" s="56"/>
      <c r="B428" s="93"/>
      <c r="C428" s="40" t="str">
        <f t="shared" si="445"/>
        <v/>
      </c>
      <c r="D428" s="55" t="str">
        <f t="shared" si="441"/>
        <v/>
      </c>
      <c r="E428" s="102" t="str">
        <f t="shared" si="439"/>
        <v/>
      </c>
      <c r="F428" s="103" t="str">
        <f t="shared" si="454"/>
        <v/>
      </c>
      <c r="G428" s="102" t="str">
        <f t="shared" si="440"/>
        <v/>
      </c>
      <c r="H428" s="189" t="str">
        <f t="shared" si="455"/>
        <v/>
      </c>
      <c r="I428" s="190"/>
      <c r="J428" s="104"/>
      <c r="K428" s="104"/>
      <c r="L428" s="105" t="str">
        <f t="shared" si="446"/>
        <v/>
      </c>
      <c r="M428" s="104"/>
      <c r="N428" s="104"/>
      <c r="O428" s="107" t="str">
        <f t="shared" si="447"/>
        <v/>
      </c>
      <c r="P428" s="53"/>
      <c r="Q428" s="254"/>
      <c r="R428" s="238">
        <f t="shared" si="416"/>
        <v>0</v>
      </c>
      <c r="S428" s="44">
        <f t="shared" si="417"/>
        <v>0</v>
      </c>
      <c r="T428" s="44">
        <f t="shared" si="418"/>
        <v>1900</v>
      </c>
      <c r="U428" s="44">
        <f t="shared" si="419"/>
        <v>0</v>
      </c>
      <c r="V428" s="44">
        <f t="shared" si="420"/>
        <v>0</v>
      </c>
      <c r="W428" s="44">
        <f t="shared" si="448"/>
        <v>0</v>
      </c>
      <c r="X428" s="236">
        <f t="shared" si="421"/>
        <v>1</v>
      </c>
      <c r="Y428" s="236">
        <f t="shared" si="422"/>
        <v>0</v>
      </c>
      <c r="Z428" s="236">
        <f t="shared" si="423"/>
        <v>0</v>
      </c>
      <c r="AA428" s="236">
        <f t="shared" si="424"/>
        <v>0</v>
      </c>
      <c r="AB428" s="236">
        <f t="shared" si="425"/>
        <v>0</v>
      </c>
      <c r="AC428" s="251">
        <f>PMT(U428/R24*(AB428),1,-AQ427,AQ427)</f>
        <v>0</v>
      </c>
      <c r="AD428" s="251">
        <f t="shared" si="426"/>
        <v>0</v>
      </c>
      <c r="AE428" s="251">
        <f t="shared" si="427"/>
        <v>0</v>
      </c>
      <c r="AF428" s="251">
        <f t="shared" si="428"/>
        <v>0</v>
      </c>
      <c r="AG428" s="251">
        <f t="shared" si="429"/>
        <v>0</v>
      </c>
      <c r="AH428" s="252">
        <f t="shared" si="456"/>
        <v>0</v>
      </c>
      <c r="AI428" s="252">
        <f t="shared" si="457"/>
        <v>1</v>
      </c>
      <c r="AJ428" s="236">
        <f t="shared" si="458"/>
        <v>0</v>
      </c>
      <c r="AK428" s="249">
        <f t="shared" si="449"/>
        <v>0</v>
      </c>
      <c r="AL428" s="236">
        <f t="shared" si="430"/>
        <v>0</v>
      </c>
      <c r="AM428" s="249">
        <f t="shared" si="450"/>
        <v>0</v>
      </c>
      <c r="AN428" s="249">
        <f t="shared" si="459"/>
        <v>0</v>
      </c>
      <c r="AO428" s="249">
        <f t="shared" si="460"/>
        <v>0</v>
      </c>
      <c r="AP428" s="249">
        <f t="shared" si="461"/>
        <v>0</v>
      </c>
      <c r="AQ428" s="251">
        <f t="shared" si="462"/>
        <v>0</v>
      </c>
      <c r="AR428" s="243">
        <f t="shared" si="451"/>
        <v>0</v>
      </c>
      <c r="AS428" s="243">
        <f t="shared" si="442"/>
        <v>0</v>
      </c>
      <c r="AT428" s="249">
        <f t="shared" si="415"/>
        <v>0</v>
      </c>
      <c r="AU428" s="249">
        <f t="shared" si="452"/>
        <v>0</v>
      </c>
      <c r="AV428" s="44">
        <f t="shared" si="431"/>
        <v>1</v>
      </c>
      <c r="AW428" s="44">
        <f t="shared" si="432"/>
        <v>0</v>
      </c>
      <c r="AX428" s="249" t="e">
        <f t="shared" si="453"/>
        <v>#VALUE!</v>
      </c>
      <c r="AY428" s="249" t="e">
        <f t="shared" si="433"/>
        <v>#VALUE!</v>
      </c>
      <c r="AZ428" s="243" t="e">
        <f t="shared" si="434"/>
        <v>#VALUE!</v>
      </c>
      <c r="BA428" s="253">
        <f t="shared" si="435"/>
        <v>0</v>
      </c>
      <c r="BB428" s="253">
        <f t="shared" si="436"/>
        <v>0</v>
      </c>
      <c r="BC428" s="226">
        <f t="shared" si="437"/>
        <v>0</v>
      </c>
      <c r="BD428" s="249" t="b">
        <f t="shared" si="438"/>
        <v>0</v>
      </c>
      <c r="BE428" s="249">
        <f t="shared" si="443"/>
        <v>0</v>
      </c>
      <c r="BF428" s="236">
        <f t="shared" si="444"/>
        <v>0</v>
      </c>
      <c r="BG428" s="80"/>
      <c r="BH428" s="80"/>
      <c r="BI428" s="80"/>
      <c r="BN428" s="82"/>
      <c r="BO428" s="82"/>
      <c r="BP428" s="82"/>
      <c r="BQ428" s="82"/>
      <c r="BR428" s="82"/>
      <c r="BS428" s="82"/>
      <c r="BU428" s="131"/>
      <c r="BV428" s="131"/>
    </row>
    <row r="429" spans="1:74" ht="12.75" customHeight="1">
      <c r="A429" s="56"/>
      <c r="B429" s="93"/>
      <c r="C429" s="40" t="str">
        <f t="shared" si="445"/>
        <v/>
      </c>
      <c r="D429" s="55" t="str">
        <f t="shared" si="441"/>
        <v/>
      </c>
      <c r="E429" s="102" t="str">
        <f t="shared" si="439"/>
        <v/>
      </c>
      <c r="F429" s="103" t="str">
        <f t="shared" si="454"/>
        <v/>
      </c>
      <c r="G429" s="102" t="str">
        <f t="shared" si="440"/>
        <v/>
      </c>
      <c r="H429" s="189" t="str">
        <f t="shared" si="455"/>
        <v/>
      </c>
      <c r="I429" s="190"/>
      <c r="J429" s="104"/>
      <c r="K429" s="104"/>
      <c r="L429" s="105" t="str">
        <f t="shared" si="446"/>
        <v/>
      </c>
      <c r="M429" s="104"/>
      <c r="N429" s="104"/>
      <c r="O429" s="107" t="str">
        <f t="shared" si="447"/>
        <v/>
      </c>
      <c r="P429" s="53"/>
      <c r="Q429" s="254"/>
      <c r="R429" s="238">
        <f t="shared" si="416"/>
        <v>0</v>
      </c>
      <c r="S429" s="44">
        <f t="shared" si="417"/>
        <v>0</v>
      </c>
      <c r="T429" s="44">
        <f t="shared" si="418"/>
        <v>1900</v>
      </c>
      <c r="U429" s="44">
        <f t="shared" si="419"/>
        <v>0</v>
      </c>
      <c r="V429" s="44">
        <f t="shared" si="420"/>
        <v>0</v>
      </c>
      <c r="W429" s="44">
        <f t="shared" si="448"/>
        <v>0</v>
      </c>
      <c r="X429" s="236">
        <f t="shared" si="421"/>
        <v>1</v>
      </c>
      <c r="Y429" s="236">
        <f t="shared" si="422"/>
        <v>0</v>
      </c>
      <c r="Z429" s="236">
        <f t="shared" si="423"/>
        <v>0</v>
      </c>
      <c r="AA429" s="236">
        <f t="shared" si="424"/>
        <v>0</v>
      </c>
      <c r="AB429" s="236">
        <f t="shared" si="425"/>
        <v>0</v>
      </c>
      <c r="AC429" s="251">
        <f>PMT(U429/R24*(AB429),1,-AQ428,AQ428)</f>
        <v>0</v>
      </c>
      <c r="AD429" s="251">
        <f t="shared" si="426"/>
        <v>0</v>
      </c>
      <c r="AE429" s="251">
        <f t="shared" si="427"/>
        <v>0</v>
      </c>
      <c r="AF429" s="251">
        <f t="shared" si="428"/>
        <v>0</v>
      </c>
      <c r="AG429" s="251">
        <f t="shared" si="429"/>
        <v>0</v>
      </c>
      <c r="AH429" s="252">
        <f t="shared" si="456"/>
        <v>0</v>
      </c>
      <c r="AI429" s="252">
        <f t="shared" si="457"/>
        <v>1</v>
      </c>
      <c r="AJ429" s="236">
        <f t="shared" si="458"/>
        <v>0</v>
      </c>
      <c r="AK429" s="249">
        <f t="shared" si="449"/>
        <v>0</v>
      </c>
      <c r="AL429" s="236">
        <f t="shared" si="430"/>
        <v>0</v>
      </c>
      <c r="AM429" s="249">
        <f t="shared" si="450"/>
        <v>0</v>
      </c>
      <c r="AN429" s="249">
        <f t="shared" si="459"/>
        <v>0</v>
      </c>
      <c r="AO429" s="249">
        <f t="shared" si="460"/>
        <v>0</v>
      </c>
      <c r="AP429" s="249">
        <f t="shared" si="461"/>
        <v>0</v>
      </c>
      <c r="AQ429" s="251">
        <f t="shared" si="462"/>
        <v>0</v>
      </c>
      <c r="AR429" s="243">
        <f t="shared" si="451"/>
        <v>0</v>
      </c>
      <c r="AS429" s="243">
        <f t="shared" si="442"/>
        <v>0</v>
      </c>
      <c r="AT429" s="249">
        <f t="shared" si="415"/>
        <v>0</v>
      </c>
      <c r="AU429" s="249">
        <f t="shared" si="452"/>
        <v>0</v>
      </c>
      <c r="AV429" s="44">
        <f t="shared" si="431"/>
        <v>1</v>
      </c>
      <c r="AW429" s="44">
        <f t="shared" si="432"/>
        <v>0</v>
      </c>
      <c r="AX429" s="249" t="e">
        <f t="shared" si="453"/>
        <v>#VALUE!</v>
      </c>
      <c r="AY429" s="249" t="e">
        <f t="shared" si="433"/>
        <v>#VALUE!</v>
      </c>
      <c r="AZ429" s="243" t="e">
        <f t="shared" si="434"/>
        <v>#VALUE!</v>
      </c>
      <c r="BA429" s="253">
        <f t="shared" si="435"/>
        <v>0</v>
      </c>
      <c r="BB429" s="253">
        <f t="shared" si="436"/>
        <v>0</v>
      </c>
      <c r="BC429" s="226">
        <f t="shared" si="437"/>
        <v>0</v>
      </c>
      <c r="BD429" s="249" t="b">
        <f t="shared" si="438"/>
        <v>0</v>
      </c>
      <c r="BE429" s="249">
        <f t="shared" si="443"/>
        <v>0</v>
      </c>
      <c r="BF429" s="236">
        <f t="shared" si="444"/>
        <v>0</v>
      </c>
      <c r="BG429" s="80"/>
      <c r="BH429" s="80"/>
      <c r="BI429" s="80"/>
      <c r="BN429" s="82"/>
      <c r="BO429" s="82"/>
      <c r="BP429" s="82"/>
      <c r="BQ429" s="82"/>
      <c r="BR429" s="82"/>
      <c r="BS429" s="82"/>
      <c r="BU429" s="131"/>
      <c r="BV429" s="131"/>
    </row>
    <row r="430" spans="1:74" ht="12.75" customHeight="1">
      <c r="A430" s="56"/>
      <c r="B430" s="93"/>
      <c r="C430" s="40" t="str">
        <f t="shared" si="445"/>
        <v/>
      </c>
      <c r="D430" s="55" t="str">
        <f t="shared" si="441"/>
        <v/>
      </c>
      <c r="E430" s="102" t="str">
        <f t="shared" si="439"/>
        <v/>
      </c>
      <c r="F430" s="103" t="str">
        <f t="shared" si="454"/>
        <v/>
      </c>
      <c r="G430" s="102" t="str">
        <f t="shared" si="440"/>
        <v/>
      </c>
      <c r="H430" s="189" t="str">
        <f t="shared" si="455"/>
        <v/>
      </c>
      <c r="I430" s="190"/>
      <c r="J430" s="104"/>
      <c r="K430" s="104"/>
      <c r="L430" s="105" t="str">
        <f t="shared" si="446"/>
        <v/>
      </c>
      <c r="M430" s="104"/>
      <c r="N430" s="104"/>
      <c r="O430" s="107" t="str">
        <f t="shared" si="447"/>
        <v/>
      </c>
      <c r="P430" s="53"/>
      <c r="Q430" s="254"/>
      <c r="R430" s="238">
        <f t="shared" si="416"/>
        <v>0</v>
      </c>
      <c r="S430" s="44">
        <f t="shared" si="417"/>
        <v>0</v>
      </c>
      <c r="T430" s="44">
        <f t="shared" si="418"/>
        <v>1900</v>
      </c>
      <c r="U430" s="44">
        <f t="shared" si="419"/>
        <v>0</v>
      </c>
      <c r="V430" s="44">
        <f t="shared" si="420"/>
        <v>0</v>
      </c>
      <c r="W430" s="44">
        <f t="shared" si="448"/>
        <v>0</v>
      </c>
      <c r="X430" s="236">
        <f t="shared" si="421"/>
        <v>1</v>
      </c>
      <c r="Y430" s="236">
        <f t="shared" si="422"/>
        <v>0</v>
      </c>
      <c r="Z430" s="236">
        <f t="shared" si="423"/>
        <v>0</v>
      </c>
      <c r="AA430" s="236">
        <f t="shared" si="424"/>
        <v>0</v>
      </c>
      <c r="AB430" s="236">
        <f t="shared" si="425"/>
        <v>0</v>
      </c>
      <c r="AC430" s="251">
        <f>PMT(U430/R24*(AB430),1,-AQ429,AQ429)</f>
        <v>0</v>
      </c>
      <c r="AD430" s="251">
        <f t="shared" si="426"/>
        <v>0</v>
      </c>
      <c r="AE430" s="251">
        <f t="shared" si="427"/>
        <v>0</v>
      </c>
      <c r="AF430" s="251">
        <f t="shared" si="428"/>
        <v>0</v>
      </c>
      <c r="AG430" s="251">
        <f t="shared" si="429"/>
        <v>0</v>
      </c>
      <c r="AH430" s="252">
        <f t="shared" si="456"/>
        <v>0</v>
      </c>
      <c r="AI430" s="252">
        <f t="shared" si="457"/>
        <v>1</v>
      </c>
      <c r="AJ430" s="236">
        <f t="shared" si="458"/>
        <v>0</v>
      </c>
      <c r="AK430" s="249">
        <f t="shared" si="449"/>
        <v>0</v>
      </c>
      <c r="AL430" s="236">
        <f t="shared" si="430"/>
        <v>0</v>
      </c>
      <c r="AM430" s="249">
        <f t="shared" si="450"/>
        <v>0</v>
      </c>
      <c r="AN430" s="249">
        <f t="shared" si="459"/>
        <v>0</v>
      </c>
      <c r="AO430" s="249">
        <f t="shared" si="460"/>
        <v>0</v>
      </c>
      <c r="AP430" s="249">
        <f t="shared" si="461"/>
        <v>0</v>
      </c>
      <c r="AQ430" s="251">
        <f t="shared" si="462"/>
        <v>0</v>
      </c>
      <c r="AR430" s="243">
        <f t="shared" si="451"/>
        <v>0</v>
      </c>
      <c r="AS430" s="243">
        <f t="shared" si="442"/>
        <v>0</v>
      </c>
      <c r="AT430" s="249">
        <f t="shared" si="415"/>
        <v>0</v>
      </c>
      <c r="AU430" s="249">
        <f t="shared" si="452"/>
        <v>0</v>
      </c>
      <c r="AV430" s="44">
        <f t="shared" si="431"/>
        <v>1</v>
      </c>
      <c r="AW430" s="44">
        <f t="shared" si="432"/>
        <v>0</v>
      </c>
      <c r="AX430" s="249" t="e">
        <f t="shared" si="453"/>
        <v>#VALUE!</v>
      </c>
      <c r="AY430" s="249" t="e">
        <f t="shared" si="433"/>
        <v>#VALUE!</v>
      </c>
      <c r="AZ430" s="243" t="e">
        <f t="shared" si="434"/>
        <v>#VALUE!</v>
      </c>
      <c r="BA430" s="253">
        <f t="shared" si="435"/>
        <v>0</v>
      </c>
      <c r="BB430" s="253">
        <f t="shared" si="436"/>
        <v>0</v>
      </c>
      <c r="BC430" s="226">
        <f t="shared" si="437"/>
        <v>0</v>
      </c>
      <c r="BD430" s="249" t="b">
        <f t="shared" si="438"/>
        <v>0</v>
      </c>
      <c r="BE430" s="249">
        <f t="shared" si="443"/>
        <v>0</v>
      </c>
      <c r="BF430" s="236">
        <f t="shared" si="444"/>
        <v>0</v>
      </c>
      <c r="BG430" s="80"/>
      <c r="BH430" s="80"/>
      <c r="BI430" s="80"/>
      <c r="BN430" s="82"/>
      <c r="BO430" s="82"/>
      <c r="BP430" s="82"/>
      <c r="BQ430" s="82"/>
      <c r="BR430" s="82"/>
      <c r="BS430" s="82"/>
      <c r="BU430" s="131"/>
      <c r="BV430" s="131"/>
    </row>
    <row r="431" spans="1:74" ht="12.75" customHeight="1">
      <c r="A431" s="56"/>
      <c r="B431" s="93"/>
      <c r="C431" s="40" t="str">
        <f t="shared" si="445"/>
        <v/>
      </c>
      <c r="D431" s="55" t="str">
        <f t="shared" si="441"/>
        <v/>
      </c>
      <c r="E431" s="102" t="str">
        <f t="shared" si="439"/>
        <v/>
      </c>
      <c r="F431" s="103" t="str">
        <f t="shared" si="454"/>
        <v/>
      </c>
      <c r="G431" s="102" t="str">
        <f t="shared" si="440"/>
        <v/>
      </c>
      <c r="H431" s="189" t="str">
        <f t="shared" si="455"/>
        <v/>
      </c>
      <c r="I431" s="190"/>
      <c r="J431" s="104"/>
      <c r="K431" s="104"/>
      <c r="L431" s="105" t="str">
        <f t="shared" si="446"/>
        <v/>
      </c>
      <c r="M431" s="104"/>
      <c r="N431" s="104"/>
      <c r="O431" s="107" t="str">
        <f t="shared" si="447"/>
        <v/>
      </c>
      <c r="P431" s="53"/>
      <c r="Q431" s="254"/>
      <c r="R431" s="238">
        <f t="shared" si="416"/>
        <v>0</v>
      </c>
      <c r="S431" s="44">
        <f t="shared" si="417"/>
        <v>0</v>
      </c>
      <c r="T431" s="44">
        <f t="shared" si="418"/>
        <v>1900</v>
      </c>
      <c r="U431" s="44">
        <f t="shared" si="419"/>
        <v>0</v>
      </c>
      <c r="V431" s="44">
        <f t="shared" si="420"/>
        <v>0</v>
      </c>
      <c r="W431" s="44">
        <f t="shared" si="448"/>
        <v>0</v>
      </c>
      <c r="X431" s="236">
        <f t="shared" si="421"/>
        <v>1</v>
      </c>
      <c r="Y431" s="236">
        <f t="shared" si="422"/>
        <v>0</v>
      </c>
      <c r="Z431" s="236">
        <f t="shared" si="423"/>
        <v>0</v>
      </c>
      <c r="AA431" s="236">
        <f t="shared" si="424"/>
        <v>0</v>
      </c>
      <c r="AB431" s="236">
        <f t="shared" si="425"/>
        <v>0</v>
      </c>
      <c r="AC431" s="251">
        <f>PMT(U431/R24*(AB431),1,-AQ430,AQ430)</f>
        <v>0</v>
      </c>
      <c r="AD431" s="251">
        <f t="shared" si="426"/>
        <v>0</v>
      </c>
      <c r="AE431" s="251">
        <f t="shared" si="427"/>
        <v>0</v>
      </c>
      <c r="AF431" s="251">
        <f t="shared" si="428"/>
        <v>0</v>
      </c>
      <c r="AG431" s="251">
        <f t="shared" si="429"/>
        <v>0</v>
      </c>
      <c r="AH431" s="252">
        <f t="shared" si="456"/>
        <v>0</v>
      </c>
      <c r="AI431" s="252">
        <f t="shared" si="457"/>
        <v>1</v>
      </c>
      <c r="AJ431" s="236">
        <f t="shared" si="458"/>
        <v>0</v>
      </c>
      <c r="AK431" s="249">
        <f t="shared" si="449"/>
        <v>0</v>
      </c>
      <c r="AL431" s="236">
        <f t="shared" si="430"/>
        <v>0</v>
      </c>
      <c r="AM431" s="249">
        <f t="shared" si="450"/>
        <v>0</v>
      </c>
      <c r="AN431" s="249">
        <f t="shared" si="459"/>
        <v>0</v>
      </c>
      <c r="AO431" s="249">
        <f t="shared" si="460"/>
        <v>0</v>
      </c>
      <c r="AP431" s="249">
        <f t="shared" si="461"/>
        <v>0</v>
      </c>
      <c r="AQ431" s="251">
        <f t="shared" si="462"/>
        <v>0</v>
      </c>
      <c r="AR431" s="243">
        <f t="shared" si="451"/>
        <v>0</v>
      </c>
      <c r="AS431" s="243">
        <f t="shared" si="442"/>
        <v>0</v>
      </c>
      <c r="AT431" s="249">
        <f t="shared" si="415"/>
        <v>0</v>
      </c>
      <c r="AU431" s="249">
        <f t="shared" si="452"/>
        <v>0</v>
      </c>
      <c r="AV431" s="44">
        <f t="shared" si="431"/>
        <v>1</v>
      </c>
      <c r="AW431" s="44">
        <f t="shared" si="432"/>
        <v>0</v>
      </c>
      <c r="AX431" s="249" t="e">
        <f t="shared" si="453"/>
        <v>#VALUE!</v>
      </c>
      <c r="AY431" s="249" t="e">
        <f t="shared" si="433"/>
        <v>#VALUE!</v>
      </c>
      <c r="AZ431" s="243" t="e">
        <f t="shared" si="434"/>
        <v>#VALUE!</v>
      </c>
      <c r="BA431" s="253">
        <f t="shared" si="435"/>
        <v>0</v>
      </c>
      <c r="BB431" s="253">
        <f t="shared" si="436"/>
        <v>0</v>
      </c>
      <c r="BC431" s="226">
        <f t="shared" si="437"/>
        <v>0</v>
      </c>
      <c r="BD431" s="249" t="b">
        <f t="shared" si="438"/>
        <v>0</v>
      </c>
      <c r="BE431" s="249">
        <f t="shared" si="443"/>
        <v>0</v>
      </c>
      <c r="BF431" s="236">
        <f t="shared" si="444"/>
        <v>0</v>
      </c>
      <c r="BG431" s="80"/>
      <c r="BH431" s="80"/>
      <c r="BI431" s="80"/>
      <c r="BN431" s="82"/>
      <c r="BO431" s="82"/>
      <c r="BP431" s="82"/>
      <c r="BQ431" s="82"/>
      <c r="BR431" s="82"/>
      <c r="BS431" s="82"/>
      <c r="BU431" s="131"/>
      <c r="BV431" s="131"/>
    </row>
    <row r="432" spans="1:74" ht="12.75" customHeight="1">
      <c r="A432" s="56"/>
      <c r="B432" s="93"/>
      <c r="C432" s="40" t="str">
        <f t="shared" si="445"/>
        <v/>
      </c>
      <c r="D432" s="55" t="str">
        <f t="shared" si="441"/>
        <v/>
      </c>
      <c r="E432" s="102" t="str">
        <f t="shared" si="439"/>
        <v/>
      </c>
      <c r="F432" s="103" t="str">
        <f t="shared" si="454"/>
        <v/>
      </c>
      <c r="G432" s="102" t="str">
        <f t="shared" si="440"/>
        <v/>
      </c>
      <c r="H432" s="189" t="str">
        <f t="shared" si="455"/>
        <v/>
      </c>
      <c r="I432" s="190"/>
      <c r="J432" s="104"/>
      <c r="K432" s="104"/>
      <c r="L432" s="105" t="str">
        <f t="shared" si="446"/>
        <v/>
      </c>
      <c r="M432" s="104"/>
      <c r="N432" s="104"/>
      <c r="O432" s="107" t="str">
        <f t="shared" si="447"/>
        <v/>
      </c>
      <c r="P432" s="53"/>
      <c r="Q432" s="254"/>
      <c r="R432" s="238">
        <f t="shared" si="416"/>
        <v>0</v>
      </c>
      <c r="S432" s="44">
        <f t="shared" si="417"/>
        <v>0</v>
      </c>
      <c r="T432" s="44">
        <f t="shared" si="418"/>
        <v>1900</v>
      </c>
      <c r="U432" s="44">
        <f t="shared" si="419"/>
        <v>0</v>
      </c>
      <c r="V432" s="44">
        <f t="shared" si="420"/>
        <v>0</v>
      </c>
      <c r="W432" s="44">
        <f t="shared" si="448"/>
        <v>0</v>
      </c>
      <c r="X432" s="236">
        <f t="shared" si="421"/>
        <v>1</v>
      </c>
      <c r="Y432" s="236">
        <f t="shared" si="422"/>
        <v>0</v>
      </c>
      <c r="Z432" s="236">
        <f t="shared" si="423"/>
        <v>0</v>
      </c>
      <c r="AA432" s="236">
        <f t="shared" si="424"/>
        <v>0</v>
      </c>
      <c r="AB432" s="236">
        <f t="shared" si="425"/>
        <v>0</v>
      </c>
      <c r="AC432" s="251">
        <f>PMT(U432/R24*(AB432),1,-AQ431,AQ431)</f>
        <v>0</v>
      </c>
      <c r="AD432" s="251">
        <f t="shared" si="426"/>
        <v>0</v>
      </c>
      <c r="AE432" s="251">
        <f t="shared" si="427"/>
        <v>0</v>
      </c>
      <c r="AF432" s="251">
        <f t="shared" si="428"/>
        <v>0</v>
      </c>
      <c r="AG432" s="251">
        <f t="shared" si="429"/>
        <v>0</v>
      </c>
      <c r="AH432" s="252">
        <f t="shared" si="456"/>
        <v>0</v>
      </c>
      <c r="AI432" s="252">
        <f t="shared" si="457"/>
        <v>1</v>
      </c>
      <c r="AJ432" s="236">
        <f t="shared" si="458"/>
        <v>0</v>
      </c>
      <c r="AK432" s="249">
        <f t="shared" si="449"/>
        <v>0</v>
      </c>
      <c r="AL432" s="236">
        <f t="shared" si="430"/>
        <v>0</v>
      </c>
      <c r="AM432" s="249">
        <f t="shared" si="450"/>
        <v>0</v>
      </c>
      <c r="AN432" s="249">
        <f t="shared" si="459"/>
        <v>0</v>
      </c>
      <c r="AO432" s="249">
        <f t="shared" si="460"/>
        <v>0</v>
      </c>
      <c r="AP432" s="249">
        <f t="shared" si="461"/>
        <v>0</v>
      </c>
      <c r="AQ432" s="251">
        <f t="shared" si="462"/>
        <v>0</v>
      </c>
      <c r="AR432" s="243">
        <f t="shared" si="451"/>
        <v>0</v>
      </c>
      <c r="AS432" s="243">
        <f t="shared" si="442"/>
        <v>0</v>
      </c>
      <c r="AT432" s="249">
        <f t="shared" si="415"/>
        <v>0</v>
      </c>
      <c r="AU432" s="249">
        <f t="shared" si="452"/>
        <v>0</v>
      </c>
      <c r="AV432" s="44">
        <f t="shared" si="431"/>
        <v>1</v>
      </c>
      <c r="AW432" s="44">
        <f t="shared" si="432"/>
        <v>0</v>
      </c>
      <c r="AX432" s="249" t="e">
        <f t="shared" si="453"/>
        <v>#VALUE!</v>
      </c>
      <c r="AY432" s="249" t="e">
        <f t="shared" si="433"/>
        <v>#VALUE!</v>
      </c>
      <c r="AZ432" s="243" t="e">
        <f t="shared" si="434"/>
        <v>#VALUE!</v>
      </c>
      <c r="BA432" s="253">
        <f t="shared" si="435"/>
        <v>0</v>
      </c>
      <c r="BB432" s="253">
        <f t="shared" si="436"/>
        <v>0</v>
      </c>
      <c r="BC432" s="226">
        <f t="shared" si="437"/>
        <v>0</v>
      </c>
      <c r="BD432" s="249" t="b">
        <f t="shared" si="438"/>
        <v>0</v>
      </c>
      <c r="BE432" s="249">
        <f t="shared" si="443"/>
        <v>0</v>
      </c>
      <c r="BF432" s="236">
        <f t="shared" si="444"/>
        <v>0</v>
      </c>
      <c r="BG432" s="80"/>
      <c r="BH432" s="80"/>
      <c r="BI432" s="80"/>
      <c r="BN432" s="82"/>
      <c r="BO432" s="82"/>
      <c r="BP432" s="82"/>
      <c r="BQ432" s="82"/>
      <c r="BR432" s="82"/>
      <c r="BS432" s="82"/>
      <c r="BU432" s="131"/>
      <c r="BV432" s="131"/>
    </row>
    <row r="433" spans="1:74" ht="12.75" customHeight="1">
      <c r="A433" s="56"/>
      <c r="B433" s="93"/>
      <c r="C433" s="40" t="str">
        <f t="shared" si="445"/>
        <v/>
      </c>
      <c r="D433" s="55" t="str">
        <f t="shared" si="441"/>
        <v/>
      </c>
      <c r="E433" s="102" t="str">
        <f t="shared" si="439"/>
        <v/>
      </c>
      <c r="F433" s="103" t="str">
        <f t="shared" si="454"/>
        <v/>
      </c>
      <c r="G433" s="102" t="str">
        <f t="shared" si="440"/>
        <v/>
      </c>
      <c r="H433" s="189" t="str">
        <f t="shared" si="455"/>
        <v/>
      </c>
      <c r="I433" s="190"/>
      <c r="J433" s="104"/>
      <c r="K433" s="104"/>
      <c r="L433" s="105" t="str">
        <f t="shared" si="446"/>
        <v/>
      </c>
      <c r="M433" s="104"/>
      <c r="N433" s="104"/>
      <c r="O433" s="107" t="str">
        <f t="shared" si="447"/>
        <v/>
      </c>
      <c r="P433" s="53"/>
      <c r="Q433" s="254"/>
      <c r="R433" s="238">
        <f t="shared" si="416"/>
        <v>0</v>
      </c>
      <c r="S433" s="44">
        <f t="shared" si="417"/>
        <v>0</v>
      </c>
      <c r="T433" s="44">
        <f t="shared" si="418"/>
        <v>1900</v>
      </c>
      <c r="U433" s="44">
        <f t="shared" si="419"/>
        <v>0</v>
      </c>
      <c r="V433" s="44">
        <f t="shared" si="420"/>
        <v>0</v>
      </c>
      <c r="W433" s="44">
        <f t="shared" si="448"/>
        <v>0</v>
      </c>
      <c r="X433" s="236">
        <f t="shared" si="421"/>
        <v>1</v>
      </c>
      <c r="Y433" s="236">
        <f t="shared" si="422"/>
        <v>0</v>
      </c>
      <c r="Z433" s="236">
        <f t="shared" si="423"/>
        <v>0</v>
      </c>
      <c r="AA433" s="236">
        <f t="shared" si="424"/>
        <v>0</v>
      </c>
      <c r="AB433" s="236">
        <f t="shared" si="425"/>
        <v>0</v>
      </c>
      <c r="AC433" s="251">
        <f>PMT(U433/R24*(AB433),1,-AQ432,AQ432)</f>
        <v>0</v>
      </c>
      <c r="AD433" s="251">
        <f t="shared" si="426"/>
        <v>0</v>
      </c>
      <c r="AE433" s="251">
        <f t="shared" si="427"/>
        <v>0</v>
      </c>
      <c r="AF433" s="251">
        <f t="shared" si="428"/>
        <v>0</v>
      </c>
      <c r="AG433" s="251">
        <f t="shared" si="429"/>
        <v>0</v>
      </c>
      <c r="AH433" s="252">
        <f t="shared" si="456"/>
        <v>0</v>
      </c>
      <c r="AI433" s="252">
        <f t="shared" si="457"/>
        <v>1</v>
      </c>
      <c r="AJ433" s="236">
        <f t="shared" si="458"/>
        <v>0</v>
      </c>
      <c r="AK433" s="249">
        <f t="shared" si="449"/>
        <v>0</v>
      </c>
      <c r="AL433" s="236">
        <f t="shared" si="430"/>
        <v>0</v>
      </c>
      <c r="AM433" s="249">
        <f t="shared" si="450"/>
        <v>0</v>
      </c>
      <c r="AN433" s="249">
        <f t="shared" si="459"/>
        <v>0</v>
      </c>
      <c r="AO433" s="249">
        <f t="shared" si="460"/>
        <v>0</v>
      </c>
      <c r="AP433" s="249">
        <f t="shared" si="461"/>
        <v>0</v>
      </c>
      <c r="AQ433" s="251">
        <f t="shared" si="462"/>
        <v>0</v>
      </c>
      <c r="AR433" s="243">
        <f t="shared" si="451"/>
        <v>0</v>
      </c>
      <c r="AS433" s="243">
        <f t="shared" si="442"/>
        <v>0</v>
      </c>
      <c r="AT433" s="249">
        <f t="shared" si="415"/>
        <v>0</v>
      </c>
      <c r="AU433" s="249">
        <f t="shared" si="452"/>
        <v>0</v>
      </c>
      <c r="AV433" s="44">
        <f t="shared" si="431"/>
        <v>1</v>
      </c>
      <c r="AW433" s="44">
        <f t="shared" si="432"/>
        <v>0</v>
      </c>
      <c r="AX433" s="249" t="e">
        <f t="shared" si="453"/>
        <v>#VALUE!</v>
      </c>
      <c r="AY433" s="249" t="e">
        <f t="shared" si="433"/>
        <v>#VALUE!</v>
      </c>
      <c r="AZ433" s="243" t="e">
        <f t="shared" si="434"/>
        <v>#VALUE!</v>
      </c>
      <c r="BA433" s="253">
        <f t="shared" si="435"/>
        <v>0</v>
      </c>
      <c r="BB433" s="253">
        <f t="shared" si="436"/>
        <v>0</v>
      </c>
      <c r="BC433" s="226">
        <f t="shared" si="437"/>
        <v>0</v>
      </c>
      <c r="BD433" s="249" t="b">
        <f t="shared" si="438"/>
        <v>0</v>
      </c>
      <c r="BE433" s="249">
        <f t="shared" si="443"/>
        <v>0</v>
      </c>
      <c r="BF433" s="236">
        <f t="shared" si="444"/>
        <v>0</v>
      </c>
      <c r="BG433" s="80"/>
      <c r="BH433" s="80"/>
      <c r="BI433" s="80"/>
      <c r="BN433" s="82"/>
      <c r="BO433" s="82"/>
      <c r="BP433" s="82"/>
      <c r="BQ433" s="82"/>
      <c r="BR433" s="82"/>
      <c r="BS433" s="82"/>
      <c r="BU433" s="131"/>
      <c r="BV433" s="131"/>
    </row>
    <row r="434" spans="1:74" ht="12.75" customHeight="1">
      <c r="A434" s="56"/>
      <c r="B434" s="93"/>
      <c r="C434" s="40" t="str">
        <f t="shared" si="445"/>
        <v/>
      </c>
      <c r="D434" s="55" t="str">
        <f t="shared" si="441"/>
        <v/>
      </c>
      <c r="E434" s="102" t="str">
        <f t="shared" si="439"/>
        <v/>
      </c>
      <c r="F434" s="103" t="str">
        <f t="shared" si="454"/>
        <v/>
      </c>
      <c r="G434" s="102" t="str">
        <f t="shared" si="440"/>
        <v/>
      </c>
      <c r="H434" s="189" t="str">
        <f t="shared" si="455"/>
        <v/>
      </c>
      <c r="I434" s="190"/>
      <c r="J434" s="104"/>
      <c r="K434" s="104"/>
      <c r="L434" s="105" t="str">
        <f t="shared" si="446"/>
        <v/>
      </c>
      <c r="M434" s="104"/>
      <c r="N434" s="104"/>
      <c r="O434" s="107" t="str">
        <f t="shared" si="447"/>
        <v/>
      </c>
      <c r="P434" s="53"/>
      <c r="Q434" s="254"/>
      <c r="R434" s="238">
        <f t="shared" si="416"/>
        <v>0</v>
      </c>
      <c r="S434" s="44">
        <f t="shared" si="417"/>
        <v>0</v>
      </c>
      <c r="T434" s="44">
        <f t="shared" si="418"/>
        <v>1900</v>
      </c>
      <c r="U434" s="44">
        <f t="shared" si="419"/>
        <v>0</v>
      </c>
      <c r="V434" s="44">
        <f t="shared" si="420"/>
        <v>0</v>
      </c>
      <c r="W434" s="44">
        <f t="shared" si="448"/>
        <v>0</v>
      </c>
      <c r="X434" s="236">
        <f t="shared" si="421"/>
        <v>1</v>
      </c>
      <c r="Y434" s="236">
        <f t="shared" si="422"/>
        <v>0</v>
      </c>
      <c r="Z434" s="236">
        <f t="shared" si="423"/>
        <v>0</v>
      </c>
      <c r="AA434" s="236">
        <f t="shared" si="424"/>
        <v>0</v>
      </c>
      <c r="AB434" s="236">
        <f t="shared" si="425"/>
        <v>0</v>
      </c>
      <c r="AC434" s="251">
        <f>PMT(U434/R24*(AB434),1,-AQ433,AQ433)</f>
        <v>0</v>
      </c>
      <c r="AD434" s="251">
        <f t="shared" si="426"/>
        <v>0</v>
      </c>
      <c r="AE434" s="251">
        <f t="shared" si="427"/>
        <v>0</v>
      </c>
      <c r="AF434" s="251">
        <f t="shared" si="428"/>
        <v>0</v>
      </c>
      <c r="AG434" s="251">
        <f t="shared" si="429"/>
        <v>0</v>
      </c>
      <c r="AH434" s="252">
        <f t="shared" si="456"/>
        <v>0</v>
      </c>
      <c r="AI434" s="252">
        <f t="shared" si="457"/>
        <v>1</v>
      </c>
      <c r="AJ434" s="236">
        <f t="shared" si="458"/>
        <v>0</v>
      </c>
      <c r="AK434" s="249">
        <f t="shared" si="449"/>
        <v>0</v>
      </c>
      <c r="AL434" s="236">
        <f t="shared" si="430"/>
        <v>0</v>
      </c>
      <c r="AM434" s="249">
        <f t="shared" si="450"/>
        <v>0</v>
      </c>
      <c r="AN434" s="249">
        <f t="shared" si="459"/>
        <v>0</v>
      </c>
      <c r="AO434" s="249">
        <f t="shared" si="460"/>
        <v>0</v>
      </c>
      <c r="AP434" s="249">
        <f t="shared" si="461"/>
        <v>0</v>
      </c>
      <c r="AQ434" s="251">
        <f t="shared" si="462"/>
        <v>0</v>
      </c>
      <c r="AR434" s="243">
        <f t="shared" si="451"/>
        <v>0</v>
      </c>
      <c r="AS434" s="243">
        <f t="shared" si="442"/>
        <v>0</v>
      </c>
      <c r="AT434" s="249">
        <f t="shared" si="415"/>
        <v>0</v>
      </c>
      <c r="AU434" s="249">
        <f t="shared" si="452"/>
        <v>0</v>
      </c>
      <c r="AV434" s="44">
        <f t="shared" si="431"/>
        <v>1</v>
      </c>
      <c r="AW434" s="44">
        <f t="shared" si="432"/>
        <v>0</v>
      </c>
      <c r="AX434" s="249" t="e">
        <f t="shared" si="453"/>
        <v>#VALUE!</v>
      </c>
      <c r="AY434" s="249" t="e">
        <f t="shared" si="433"/>
        <v>#VALUE!</v>
      </c>
      <c r="AZ434" s="243" t="e">
        <f t="shared" si="434"/>
        <v>#VALUE!</v>
      </c>
      <c r="BA434" s="253">
        <f t="shared" si="435"/>
        <v>0</v>
      </c>
      <c r="BB434" s="253">
        <f t="shared" si="436"/>
        <v>0</v>
      </c>
      <c r="BC434" s="226">
        <f t="shared" si="437"/>
        <v>0</v>
      </c>
      <c r="BD434" s="249" t="b">
        <f t="shared" si="438"/>
        <v>0</v>
      </c>
      <c r="BE434" s="249">
        <f t="shared" si="443"/>
        <v>0</v>
      </c>
      <c r="BF434" s="236">
        <f t="shared" si="444"/>
        <v>0</v>
      </c>
      <c r="BG434" s="80"/>
      <c r="BH434" s="80"/>
      <c r="BI434" s="80"/>
      <c r="BN434" s="82"/>
      <c r="BO434" s="82"/>
      <c r="BP434" s="82"/>
      <c r="BQ434" s="82"/>
      <c r="BR434" s="82"/>
      <c r="BS434" s="82"/>
      <c r="BU434" s="131"/>
      <c r="BV434" s="131"/>
    </row>
    <row r="435" spans="1:74" ht="12.75" customHeight="1">
      <c r="A435" s="56"/>
      <c r="B435" s="93"/>
      <c r="C435" s="40" t="str">
        <f t="shared" si="445"/>
        <v/>
      </c>
      <c r="D435" s="55" t="str">
        <f t="shared" si="441"/>
        <v/>
      </c>
      <c r="E435" s="102" t="str">
        <f t="shared" si="439"/>
        <v/>
      </c>
      <c r="F435" s="103" t="str">
        <f t="shared" si="454"/>
        <v/>
      </c>
      <c r="G435" s="102" t="str">
        <f t="shared" si="440"/>
        <v/>
      </c>
      <c r="H435" s="189" t="str">
        <f t="shared" si="455"/>
        <v/>
      </c>
      <c r="I435" s="190"/>
      <c r="J435" s="104"/>
      <c r="K435" s="104"/>
      <c r="L435" s="105" t="str">
        <f t="shared" si="446"/>
        <v/>
      </c>
      <c r="M435" s="104"/>
      <c r="N435" s="104"/>
      <c r="O435" s="107" t="str">
        <f t="shared" si="447"/>
        <v/>
      </c>
      <c r="P435" s="53"/>
      <c r="Q435" s="254"/>
      <c r="R435" s="238">
        <f t="shared" si="416"/>
        <v>0</v>
      </c>
      <c r="S435" s="44">
        <f t="shared" si="417"/>
        <v>0</v>
      </c>
      <c r="T435" s="44">
        <f t="shared" si="418"/>
        <v>1900</v>
      </c>
      <c r="U435" s="44">
        <f t="shared" si="419"/>
        <v>0</v>
      </c>
      <c r="V435" s="44">
        <f t="shared" si="420"/>
        <v>0</v>
      </c>
      <c r="W435" s="44">
        <f t="shared" si="448"/>
        <v>0</v>
      </c>
      <c r="X435" s="236">
        <f t="shared" si="421"/>
        <v>1</v>
      </c>
      <c r="Y435" s="236">
        <f t="shared" si="422"/>
        <v>0</v>
      </c>
      <c r="Z435" s="236">
        <f t="shared" si="423"/>
        <v>0</v>
      </c>
      <c r="AA435" s="236">
        <f t="shared" si="424"/>
        <v>0</v>
      </c>
      <c r="AB435" s="236">
        <f t="shared" si="425"/>
        <v>0</v>
      </c>
      <c r="AC435" s="251">
        <f>PMT(U435/R24*(AB435),1,-AQ434,AQ434)</f>
        <v>0</v>
      </c>
      <c r="AD435" s="251">
        <f t="shared" si="426"/>
        <v>0</v>
      </c>
      <c r="AE435" s="251">
        <f t="shared" si="427"/>
        <v>0</v>
      </c>
      <c r="AF435" s="251">
        <f t="shared" si="428"/>
        <v>0</v>
      </c>
      <c r="AG435" s="251">
        <f t="shared" si="429"/>
        <v>0</v>
      </c>
      <c r="AH435" s="252">
        <f t="shared" si="456"/>
        <v>0</v>
      </c>
      <c r="AI435" s="252">
        <f t="shared" si="457"/>
        <v>1</v>
      </c>
      <c r="AJ435" s="236">
        <f t="shared" si="458"/>
        <v>0</v>
      </c>
      <c r="AK435" s="249">
        <f t="shared" si="449"/>
        <v>0</v>
      </c>
      <c r="AL435" s="236">
        <f t="shared" si="430"/>
        <v>0</v>
      </c>
      <c r="AM435" s="249">
        <f t="shared" si="450"/>
        <v>0</v>
      </c>
      <c r="AN435" s="249">
        <f t="shared" si="459"/>
        <v>0</v>
      </c>
      <c r="AO435" s="249">
        <f t="shared" si="460"/>
        <v>0</v>
      </c>
      <c r="AP435" s="249">
        <f t="shared" si="461"/>
        <v>0</v>
      </c>
      <c r="AQ435" s="251">
        <f t="shared" si="462"/>
        <v>0</v>
      </c>
      <c r="AR435" s="243">
        <f t="shared" si="451"/>
        <v>0</v>
      </c>
      <c r="AS435" s="243">
        <f t="shared" si="442"/>
        <v>0</v>
      </c>
      <c r="AT435" s="249">
        <f t="shared" ref="AT435:AT498" si="463">IF(A436="",0,AT434+M435-N435)</f>
        <v>0</v>
      </c>
      <c r="AU435" s="249">
        <f t="shared" si="452"/>
        <v>0</v>
      </c>
      <c r="AV435" s="44">
        <f t="shared" si="431"/>
        <v>1</v>
      </c>
      <c r="AW435" s="44">
        <f t="shared" si="432"/>
        <v>0</v>
      </c>
      <c r="AX435" s="249" t="e">
        <f t="shared" si="453"/>
        <v>#VALUE!</v>
      </c>
      <c r="AY435" s="249" t="e">
        <f t="shared" si="433"/>
        <v>#VALUE!</v>
      </c>
      <c r="AZ435" s="243" t="e">
        <f t="shared" si="434"/>
        <v>#VALUE!</v>
      </c>
      <c r="BA435" s="253">
        <f t="shared" si="435"/>
        <v>0</v>
      </c>
      <c r="BB435" s="253">
        <f t="shared" si="436"/>
        <v>0</v>
      </c>
      <c r="BC435" s="226">
        <f t="shared" si="437"/>
        <v>0</v>
      </c>
      <c r="BD435" s="249" t="b">
        <f t="shared" si="438"/>
        <v>0</v>
      </c>
      <c r="BE435" s="249">
        <f t="shared" si="443"/>
        <v>0</v>
      </c>
      <c r="BF435" s="236">
        <f t="shared" si="444"/>
        <v>0</v>
      </c>
      <c r="BG435" s="80"/>
      <c r="BH435" s="80"/>
      <c r="BI435" s="80"/>
      <c r="BN435" s="82"/>
      <c r="BO435" s="82"/>
      <c r="BP435" s="82"/>
      <c r="BQ435" s="82"/>
      <c r="BR435" s="82"/>
      <c r="BS435" s="82"/>
      <c r="BU435" s="131"/>
      <c r="BV435" s="131"/>
    </row>
    <row r="436" spans="1:74" ht="12.75" customHeight="1">
      <c r="A436" s="56"/>
      <c r="B436" s="93"/>
      <c r="C436" s="40" t="str">
        <f t="shared" si="445"/>
        <v/>
      </c>
      <c r="D436" s="55" t="str">
        <f t="shared" si="441"/>
        <v/>
      </c>
      <c r="E436" s="102" t="str">
        <f t="shared" si="439"/>
        <v/>
      </c>
      <c r="F436" s="103" t="str">
        <f t="shared" si="454"/>
        <v/>
      </c>
      <c r="G436" s="102" t="str">
        <f t="shared" si="440"/>
        <v/>
      </c>
      <c r="H436" s="189" t="str">
        <f t="shared" si="455"/>
        <v/>
      </c>
      <c r="I436" s="190"/>
      <c r="J436" s="104"/>
      <c r="K436" s="104"/>
      <c r="L436" s="105" t="str">
        <f t="shared" si="446"/>
        <v/>
      </c>
      <c r="M436" s="104"/>
      <c r="N436" s="104"/>
      <c r="O436" s="107" t="str">
        <f t="shared" si="447"/>
        <v/>
      </c>
      <c r="P436" s="53"/>
      <c r="Q436" s="254"/>
      <c r="R436" s="238">
        <f t="shared" si="416"/>
        <v>0</v>
      </c>
      <c r="S436" s="44">
        <f t="shared" si="417"/>
        <v>0</v>
      </c>
      <c r="T436" s="44">
        <f t="shared" si="418"/>
        <v>1900</v>
      </c>
      <c r="U436" s="44">
        <f t="shared" si="419"/>
        <v>0</v>
      </c>
      <c r="V436" s="44">
        <f t="shared" si="420"/>
        <v>0</v>
      </c>
      <c r="W436" s="44">
        <f t="shared" si="448"/>
        <v>0</v>
      </c>
      <c r="X436" s="236">
        <f t="shared" si="421"/>
        <v>1</v>
      </c>
      <c r="Y436" s="236">
        <f t="shared" si="422"/>
        <v>0</v>
      </c>
      <c r="Z436" s="236">
        <f t="shared" si="423"/>
        <v>0</v>
      </c>
      <c r="AA436" s="236">
        <f t="shared" si="424"/>
        <v>0</v>
      </c>
      <c r="AB436" s="236">
        <f t="shared" si="425"/>
        <v>0</v>
      </c>
      <c r="AC436" s="251">
        <f>PMT(U436/R24*(AB436),1,-AQ435,AQ435)</f>
        <v>0</v>
      </c>
      <c r="AD436" s="251">
        <f t="shared" si="426"/>
        <v>0</v>
      </c>
      <c r="AE436" s="251">
        <f t="shared" si="427"/>
        <v>0</v>
      </c>
      <c r="AF436" s="251">
        <f t="shared" si="428"/>
        <v>0</v>
      </c>
      <c r="AG436" s="251">
        <f t="shared" si="429"/>
        <v>0</v>
      </c>
      <c r="AH436" s="252">
        <f t="shared" si="456"/>
        <v>0</v>
      </c>
      <c r="AI436" s="252">
        <f t="shared" si="457"/>
        <v>1</v>
      </c>
      <c r="AJ436" s="236">
        <f t="shared" si="458"/>
        <v>0</v>
      </c>
      <c r="AK436" s="249">
        <f t="shared" si="449"/>
        <v>0</v>
      </c>
      <c r="AL436" s="236">
        <f t="shared" si="430"/>
        <v>0</v>
      </c>
      <c r="AM436" s="249">
        <f t="shared" si="450"/>
        <v>0</v>
      </c>
      <c r="AN436" s="249">
        <f t="shared" si="459"/>
        <v>0</v>
      </c>
      <c r="AO436" s="249">
        <f t="shared" si="460"/>
        <v>0</v>
      </c>
      <c r="AP436" s="249">
        <f t="shared" si="461"/>
        <v>0</v>
      </c>
      <c r="AQ436" s="251">
        <f t="shared" si="462"/>
        <v>0</v>
      </c>
      <c r="AR436" s="243">
        <f t="shared" si="451"/>
        <v>0</v>
      </c>
      <c r="AS436" s="243">
        <f t="shared" si="442"/>
        <v>0</v>
      </c>
      <c r="AT436" s="249">
        <f t="shared" si="463"/>
        <v>0</v>
      </c>
      <c r="AU436" s="249">
        <f t="shared" si="452"/>
        <v>0</v>
      </c>
      <c r="AV436" s="44">
        <f t="shared" si="431"/>
        <v>1</v>
      </c>
      <c r="AW436" s="44">
        <f t="shared" si="432"/>
        <v>0</v>
      </c>
      <c r="AX436" s="249" t="e">
        <f t="shared" si="453"/>
        <v>#VALUE!</v>
      </c>
      <c r="AY436" s="249" t="e">
        <f t="shared" si="433"/>
        <v>#VALUE!</v>
      </c>
      <c r="AZ436" s="243" t="e">
        <f t="shared" si="434"/>
        <v>#VALUE!</v>
      </c>
      <c r="BA436" s="253">
        <f t="shared" si="435"/>
        <v>0</v>
      </c>
      <c r="BB436" s="253">
        <f t="shared" si="436"/>
        <v>0</v>
      </c>
      <c r="BC436" s="226">
        <f t="shared" si="437"/>
        <v>0</v>
      </c>
      <c r="BD436" s="249" t="b">
        <f t="shared" si="438"/>
        <v>0</v>
      </c>
      <c r="BE436" s="249">
        <f t="shared" si="443"/>
        <v>0</v>
      </c>
      <c r="BF436" s="236">
        <f t="shared" si="444"/>
        <v>0</v>
      </c>
      <c r="BG436" s="80"/>
      <c r="BH436" s="80"/>
      <c r="BI436" s="80"/>
      <c r="BN436" s="82"/>
      <c r="BO436" s="82"/>
      <c r="BP436" s="82"/>
      <c r="BQ436" s="82"/>
      <c r="BR436" s="82"/>
      <c r="BS436" s="82"/>
      <c r="BU436" s="131"/>
      <c r="BV436" s="131"/>
    </row>
    <row r="437" spans="1:74" ht="12.75" customHeight="1">
      <c r="A437" s="56"/>
      <c r="B437" s="93"/>
      <c r="C437" s="40" t="str">
        <f t="shared" si="445"/>
        <v/>
      </c>
      <c r="D437" s="55" t="str">
        <f t="shared" si="441"/>
        <v/>
      </c>
      <c r="E437" s="102" t="str">
        <f t="shared" si="439"/>
        <v/>
      </c>
      <c r="F437" s="103" t="str">
        <f t="shared" si="454"/>
        <v/>
      </c>
      <c r="G437" s="102" t="str">
        <f t="shared" si="440"/>
        <v/>
      </c>
      <c r="H437" s="189" t="str">
        <f t="shared" si="455"/>
        <v/>
      </c>
      <c r="I437" s="190"/>
      <c r="J437" s="104"/>
      <c r="K437" s="104"/>
      <c r="L437" s="105" t="str">
        <f t="shared" si="446"/>
        <v/>
      </c>
      <c r="M437" s="104"/>
      <c r="N437" s="104"/>
      <c r="O437" s="107" t="str">
        <f t="shared" si="447"/>
        <v/>
      </c>
      <c r="P437" s="53"/>
      <c r="Q437" s="254"/>
      <c r="R437" s="238">
        <f t="shared" si="416"/>
        <v>0</v>
      </c>
      <c r="S437" s="44">
        <f t="shared" si="417"/>
        <v>0</v>
      </c>
      <c r="T437" s="44">
        <f t="shared" si="418"/>
        <v>1900</v>
      </c>
      <c r="U437" s="44">
        <f t="shared" si="419"/>
        <v>0</v>
      </c>
      <c r="V437" s="44">
        <f t="shared" si="420"/>
        <v>0</v>
      </c>
      <c r="W437" s="44">
        <f t="shared" si="448"/>
        <v>0</v>
      </c>
      <c r="X437" s="236">
        <f t="shared" si="421"/>
        <v>1</v>
      </c>
      <c r="Y437" s="236">
        <f t="shared" si="422"/>
        <v>0</v>
      </c>
      <c r="Z437" s="236">
        <f t="shared" si="423"/>
        <v>0</v>
      </c>
      <c r="AA437" s="236">
        <f t="shared" si="424"/>
        <v>0</v>
      </c>
      <c r="AB437" s="236">
        <f t="shared" si="425"/>
        <v>0</v>
      </c>
      <c r="AC437" s="251">
        <f>PMT(U437/R24*(AB437),1,-AQ436,AQ436)</f>
        <v>0</v>
      </c>
      <c r="AD437" s="251">
        <f t="shared" si="426"/>
        <v>0</v>
      </c>
      <c r="AE437" s="251">
        <f t="shared" si="427"/>
        <v>0</v>
      </c>
      <c r="AF437" s="251">
        <f t="shared" si="428"/>
        <v>0</v>
      </c>
      <c r="AG437" s="251">
        <f t="shared" si="429"/>
        <v>0</v>
      </c>
      <c r="AH437" s="252">
        <f t="shared" si="456"/>
        <v>0</v>
      </c>
      <c r="AI437" s="252">
        <f t="shared" si="457"/>
        <v>1</v>
      </c>
      <c r="AJ437" s="236">
        <f t="shared" si="458"/>
        <v>0</v>
      </c>
      <c r="AK437" s="249">
        <f t="shared" si="449"/>
        <v>0</v>
      </c>
      <c r="AL437" s="236">
        <f t="shared" si="430"/>
        <v>0</v>
      </c>
      <c r="AM437" s="249">
        <f t="shared" si="450"/>
        <v>0</v>
      </c>
      <c r="AN437" s="249">
        <f t="shared" si="459"/>
        <v>0</v>
      </c>
      <c r="AO437" s="249">
        <f t="shared" si="460"/>
        <v>0</v>
      </c>
      <c r="AP437" s="249">
        <f t="shared" si="461"/>
        <v>0</v>
      </c>
      <c r="AQ437" s="251">
        <f t="shared" si="462"/>
        <v>0</v>
      </c>
      <c r="AR437" s="243">
        <f t="shared" si="451"/>
        <v>0</v>
      </c>
      <c r="AS437" s="243">
        <f t="shared" si="442"/>
        <v>0</v>
      </c>
      <c r="AT437" s="249">
        <f t="shared" si="463"/>
        <v>0</v>
      </c>
      <c r="AU437" s="249">
        <f t="shared" si="452"/>
        <v>0</v>
      </c>
      <c r="AV437" s="44">
        <f t="shared" si="431"/>
        <v>1</v>
      </c>
      <c r="AW437" s="44">
        <f t="shared" si="432"/>
        <v>0</v>
      </c>
      <c r="AX437" s="249" t="e">
        <f t="shared" si="453"/>
        <v>#VALUE!</v>
      </c>
      <c r="AY437" s="249" t="e">
        <f t="shared" si="433"/>
        <v>#VALUE!</v>
      </c>
      <c r="AZ437" s="243" t="e">
        <f t="shared" si="434"/>
        <v>#VALUE!</v>
      </c>
      <c r="BA437" s="253">
        <f t="shared" si="435"/>
        <v>0</v>
      </c>
      <c r="BB437" s="253">
        <f t="shared" si="436"/>
        <v>0</v>
      </c>
      <c r="BC437" s="226">
        <f t="shared" si="437"/>
        <v>0</v>
      </c>
      <c r="BD437" s="249" t="b">
        <f t="shared" si="438"/>
        <v>0</v>
      </c>
      <c r="BE437" s="249">
        <f t="shared" si="443"/>
        <v>0</v>
      </c>
      <c r="BF437" s="236">
        <f t="shared" si="444"/>
        <v>0</v>
      </c>
      <c r="BG437" s="80"/>
      <c r="BH437" s="80"/>
      <c r="BI437" s="80"/>
      <c r="BN437" s="82"/>
      <c r="BO437" s="82"/>
      <c r="BP437" s="82"/>
      <c r="BQ437" s="82"/>
      <c r="BR437" s="82"/>
      <c r="BS437" s="82"/>
      <c r="BU437" s="131"/>
      <c r="BV437" s="131"/>
    </row>
    <row r="438" spans="1:74" ht="12.75" customHeight="1">
      <c r="A438" s="56"/>
      <c r="B438" s="93"/>
      <c r="C438" s="40" t="str">
        <f t="shared" si="445"/>
        <v/>
      </c>
      <c r="D438" s="55" t="str">
        <f t="shared" si="441"/>
        <v/>
      </c>
      <c r="E438" s="102" t="str">
        <f t="shared" si="439"/>
        <v/>
      </c>
      <c r="F438" s="103" t="str">
        <f t="shared" si="454"/>
        <v/>
      </c>
      <c r="G438" s="102" t="str">
        <f t="shared" si="440"/>
        <v/>
      </c>
      <c r="H438" s="189" t="str">
        <f t="shared" si="455"/>
        <v/>
      </c>
      <c r="I438" s="190"/>
      <c r="J438" s="104"/>
      <c r="K438" s="104"/>
      <c r="L438" s="105" t="str">
        <f t="shared" si="446"/>
        <v/>
      </c>
      <c r="M438" s="104"/>
      <c r="N438" s="104"/>
      <c r="O438" s="107" t="str">
        <f t="shared" si="447"/>
        <v/>
      </c>
      <c r="P438" s="53"/>
      <c r="Q438" s="254"/>
      <c r="R438" s="238">
        <f t="shared" si="416"/>
        <v>0</v>
      </c>
      <c r="S438" s="44">
        <f t="shared" si="417"/>
        <v>0</v>
      </c>
      <c r="T438" s="44">
        <f t="shared" si="418"/>
        <v>1900</v>
      </c>
      <c r="U438" s="44">
        <f t="shared" si="419"/>
        <v>0</v>
      </c>
      <c r="V438" s="44">
        <f t="shared" si="420"/>
        <v>0</v>
      </c>
      <c r="W438" s="44">
        <f t="shared" si="448"/>
        <v>0</v>
      </c>
      <c r="X438" s="236">
        <f t="shared" si="421"/>
        <v>1</v>
      </c>
      <c r="Y438" s="236">
        <f t="shared" si="422"/>
        <v>0</v>
      </c>
      <c r="Z438" s="236">
        <f t="shared" si="423"/>
        <v>0</v>
      </c>
      <c r="AA438" s="236">
        <f t="shared" si="424"/>
        <v>0</v>
      </c>
      <c r="AB438" s="236">
        <f t="shared" si="425"/>
        <v>0</v>
      </c>
      <c r="AC438" s="251">
        <f>PMT(U438/R24*(AB438),1,-AQ437,AQ437)</f>
        <v>0</v>
      </c>
      <c r="AD438" s="251">
        <f t="shared" si="426"/>
        <v>0</v>
      </c>
      <c r="AE438" s="251">
        <f t="shared" si="427"/>
        <v>0</v>
      </c>
      <c r="AF438" s="251">
        <f t="shared" si="428"/>
        <v>0</v>
      </c>
      <c r="AG438" s="251">
        <f t="shared" si="429"/>
        <v>0</v>
      </c>
      <c r="AH438" s="252">
        <f t="shared" si="456"/>
        <v>0</v>
      </c>
      <c r="AI438" s="252">
        <f t="shared" si="457"/>
        <v>1</v>
      </c>
      <c r="AJ438" s="236">
        <f t="shared" si="458"/>
        <v>0</v>
      </c>
      <c r="AK438" s="249">
        <f t="shared" si="449"/>
        <v>0</v>
      </c>
      <c r="AL438" s="236">
        <f t="shared" si="430"/>
        <v>0</v>
      </c>
      <c r="AM438" s="249">
        <f t="shared" si="450"/>
        <v>0</v>
      </c>
      <c r="AN438" s="249">
        <f t="shared" si="459"/>
        <v>0</v>
      </c>
      <c r="AO438" s="249">
        <f t="shared" si="460"/>
        <v>0</v>
      </c>
      <c r="AP438" s="249">
        <f t="shared" si="461"/>
        <v>0</v>
      </c>
      <c r="AQ438" s="251">
        <f t="shared" si="462"/>
        <v>0</v>
      </c>
      <c r="AR438" s="243">
        <f t="shared" si="451"/>
        <v>0</v>
      </c>
      <c r="AS438" s="243">
        <f t="shared" si="442"/>
        <v>0</v>
      </c>
      <c r="AT438" s="249">
        <f t="shared" si="463"/>
        <v>0</v>
      </c>
      <c r="AU438" s="249">
        <f t="shared" si="452"/>
        <v>0</v>
      </c>
      <c r="AV438" s="44">
        <f t="shared" si="431"/>
        <v>1</v>
      </c>
      <c r="AW438" s="44">
        <f t="shared" si="432"/>
        <v>0</v>
      </c>
      <c r="AX438" s="249" t="e">
        <f t="shared" si="453"/>
        <v>#VALUE!</v>
      </c>
      <c r="AY438" s="249" t="e">
        <f t="shared" si="433"/>
        <v>#VALUE!</v>
      </c>
      <c r="AZ438" s="243" t="e">
        <f t="shared" si="434"/>
        <v>#VALUE!</v>
      </c>
      <c r="BA438" s="253">
        <f t="shared" si="435"/>
        <v>0</v>
      </c>
      <c r="BB438" s="253">
        <f t="shared" si="436"/>
        <v>0</v>
      </c>
      <c r="BC438" s="226">
        <f t="shared" si="437"/>
        <v>0</v>
      </c>
      <c r="BD438" s="249" t="b">
        <f t="shared" si="438"/>
        <v>0</v>
      </c>
      <c r="BE438" s="249">
        <f t="shared" si="443"/>
        <v>0</v>
      </c>
      <c r="BF438" s="236">
        <f t="shared" si="444"/>
        <v>0</v>
      </c>
      <c r="BG438" s="80"/>
      <c r="BH438" s="80"/>
      <c r="BI438" s="80"/>
      <c r="BN438" s="82"/>
      <c r="BO438" s="82"/>
      <c r="BP438" s="82"/>
      <c r="BQ438" s="82"/>
      <c r="BR438" s="82"/>
      <c r="BS438" s="82"/>
      <c r="BU438" s="131"/>
      <c r="BV438" s="131"/>
    </row>
    <row r="439" spans="1:74" ht="12.75" customHeight="1">
      <c r="A439" s="56"/>
      <c r="B439" s="93"/>
      <c r="C439" s="40" t="str">
        <f t="shared" si="445"/>
        <v/>
      </c>
      <c r="D439" s="55" t="str">
        <f t="shared" si="441"/>
        <v/>
      </c>
      <c r="E439" s="102" t="str">
        <f t="shared" si="439"/>
        <v/>
      </c>
      <c r="F439" s="103" t="str">
        <f t="shared" si="454"/>
        <v/>
      </c>
      <c r="G439" s="102" t="str">
        <f t="shared" si="440"/>
        <v/>
      </c>
      <c r="H439" s="189" t="str">
        <f t="shared" si="455"/>
        <v/>
      </c>
      <c r="I439" s="190"/>
      <c r="J439" s="104"/>
      <c r="K439" s="104"/>
      <c r="L439" s="105" t="str">
        <f t="shared" si="446"/>
        <v/>
      </c>
      <c r="M439" s="104"/>
      <c r="N439" s="104"/>
      <c r="O439" s="107" t="str">
        <f t="shared" si="447"/>
        <v/>
      </c>
      <c r="P439" s="53"/>
      <c r="Q439" s="254"/>
      <c r="R439" s="238">
        <f t="shared" si="416"/>
        <v>0</v>
      </c>
      <c r="S439" s="44">
        <f t="shared" si="417"/>
        <v>0</v>
      </c>
      <c r="T439" s="44">
        <f t="shared" si="418"/>
        <v>1900</v>
      </c>
      <c r="U439" s="44">
        <f t="shared" si="419"/>
        <v>0</v>
      </c>
      <c r="V439" s="44">
        <f t="shared" si="420"/>
        <v>0</v>
      </c>
      <c r="W439" s="44">
        <f t="shared" si="448"/>
        <v>0</v>
      </c>
      <c r="X439" s="236">
        <f t="shared" si="421"/>
        <v>1</v>
      </c>
      <c r="Y439" s="236">
        <f t="shared" si="422"/>
        <v>0</v>
      </c>
      <c r="Z439" s="236">
        <f t="shared" si="423"/>
        <v>0</v>
      </c>
      <c r="AA439" s="236">
        <f t="shared" si="424"/>
        <v>0</v>
      </c>
      <c r="AB439" s="236">
        <f t="shared" si="425"/>
        <v>0</v>
      </c>
      <c r="AC439" s="251">
        <f>PMT(U439/R24*(AB439),1,-AQ438,AQ438)</f>
        <v>0</v>
      </c>
      <c r="AD439" s="251">
        <f t="shared" si="426"/>
        <v>0</v>
      </c>
      <c r="AE439" s="251">
        <f t="shared" si="427"/>
        <v>0</v>
      </c>
      <c r="AF439" s="251">
        <f t="shared" si="428"/>
        <v>0</v>
      </c>
      <c r="AG439" s="251">
        <f t="shared" si="429"/>
        <v>0</v>
      </c>
      <c r="AH439" s="252">
        <f t="shared" si="456"/>
        <v>0</v>
      </c>
      <c r="AI439" s="252">
        <f t="shared" si="457"/>
        <v>1</v>
      </c>
      <c r="AJ439" s="236">
        <f t="shared" si="458"/>
        <v>0</v>
      </c>
      <c r="AK439" s="249">
        <f t="shared" si="449"/>
        <v>0</v>
      </c>
      <c r="AL439" s="236">
        <f t="shared" si="430"/>
        <v>0</v>
      </c>
      <c r="AM439" s="249">
        <f t="shared" si="450"/>
        <v>0</v>
      </c>
      <c r="AN439" s="249">
        <f t="shared" si="459"/>
        <v>0</v>
      </c>
      <c r="AO439" s="249">
        <f t="shared" si="460"/>
        <v>0</v>
      </c>
      <c r="AP439" s="249">
        <f t="shared" si="461"/>
        <v>0</v>
      </c>
      <c r="AQ439" s="251">
        <f t="shared" si="462"/>
        <v>0</v>
      </c>
      <c r="AR439" s="243">
        <f t="shared" si="451"/>
        <v>0</v>
      </c>
      <c r="AS439" s="243">
        <f t="shared" si="442"/>
        <v>0</v>
      </c>
      <c r="AT439" s="249">
        <f t="shared" si="463"/>
        <v>0</v>
      </c>
      <c r="AU439" s="249">
        <f t="shared" si="452"/>
        <v>0</v>
      </c>
      <c r="AV439" s="44">
        <f t="shared" si="431"/>
        <v>1</v>
      </c>
      <c r="AW439" s="44">
        <f t="shared" si="432"/>
        <v>0</v>
      </c>
      <c r="AX439" s="249" t="e">
        <f t="shared" si="453"/>
        <v>#VALUE!</v>
      </c>
      <c r="AY439" s="249" t="e">
        <f t="shared" si="433"/>
        <v>#VALUE!</v>
      </c>
      <c r="AZ439" s="243" t="e">
        <f t="shared" si="434"/>
        <v>#VALUE!</v>
      </c>
      <c r="BA439" s="253">
        <f t="shared" si="435"/>
        <v>0</v>
      </c>
      <c r="BB439" s="253">
        <f t="shared" si="436"/>
        <v>0</v>
      </c>
      <c r="BC439" s="226">
        <f t="shared" si="437"/>
        <v>0</v>
      </c>
      <c r="BD439" s="249" t="b">
        <f t="shared" si="438"/>
        <v>0</v>
      </c>
      <c r="BE439" s="249">
        <f t="shared" si="443"/>
        <v>0</v>
      </c>
      <c r="BF439" s="236">
        <f t="shared" si="444"/>
        <v>0</v>
      </c>
      <c r="BG439" s="80"/>
      <c r="BH439" s="80"/>
      <c r="BI439" s="80"/>
      <c r="BN439" s="82"/>
      <c r="BO439" s="82"/>
      <c r="BP439" s="82"/>
      <c r="BQ439" s="82"/>
      <c r="BR439" s="82"/>
      <c r="BS439" s="82"/>
      <c r="BU439" s="131"/>
      <c r="BV439" s="131"/>
    </row>
    <row r="440" spans="1:74" ht="12.75" customHeight="1">
      <c r="A440" s="56"/>
      <c r="B440" s="93"/>
      <c r="C440" s="40" t="str">
        <f t="shared" si="445"/>
        <v/>
      </c>
      <c r="D440" s="55" t="str">
        <f t="shared" si="441"/>
        <v/>
      </c>
      <c r="E440" s="102" t="str">
        <f t="shared" si="439"/>
        <v/>
      </c>
      <c r="F440" s="103" t="str">
        <f t="shared" si="454"/>
        <v/>
      </c>
      <c r="G440" s="102" t="str">
        <f t="shared" si="440"/>
        <v/>
      </c>
      <c r="H440" s="189" t="str">
        <f t="shared" si="455"/>
        <v/>
      </c>
      <c r="I440" s="190"/>
      <c r="J440" s="104"/>
      <c r="K440" s="104"/>
      <c r="L440" s="105" t="str">
        <f t="shared" si="446"/>
        <v/>
      </c>
      <c r="M440" s="104"/>
      <c r="N440" s="104"/>
      <c r="O440" s="107" t="str">
        <f t="shared" si="447"/>
        <v/>
      </c>
      <c r="P440" s="53"/>
      <c r="Q440" s="254"/>
      <c r="R440" s="238">
        <f t="shared" si="416"/>
        <v>0</v>
      </c>
      <c r="S440" s="44">
        <f t="shared" si="417"/>
        <v>0</v>
      </c>
      <c r="T440" s="44">
        <f t="shared" si="418"/>
        <v>1900</v>
      </c>
      <c r="U440" s="44">
        <f t="shared" si="419"/>
        <v>0</v>
      </c>
      <c r="V440" s="44">
        <f t="shared" si="420"/>
        <v>0</v>
      </c>
      <c r="W440" s="44">
        <f t="shared" si="448"/>
        <v>0</v>
      </c>
      <c r="X440" s="236">
        <f t="shared" si="421"/>
        <v>1</v>
      </c>
      <c r="Y440" s="236">
        <f t="shared" si="422"/>
        <v>0</v>
      </c>
      <c r="Z440" s="236">
        <f t="shared" si="423"/>
        <v>0</v>
      </c>
      <c r="AA440" s="236">
        <f t="shared" si="424"/>
        <v>0</v>
      </c>
      <c r="AB440" s="236">
        <f t="shared" si="425"/>
        <v>0</v>
      </c>
      <c r="AC440" s="251">
        <f>PMT(U440/R24*(AB440),1,-AQ439,AQ439)</f>
        <v>0</v>
      </c>
      <c r="AD440" s="251">
        <f t="shared" si="426"/>
        <v>0</v>
      </c>
      <c r="AE440" s="251">
        <f t="shared" si="427"/>
        <v>0</v>
      </c>
      <c r="AF440" s="251">
        <f t="shared" si="428"/>
        <v>0</v>
      </c>
      <c r="AG440" s="251">
        <f t="shared" si="429"/>
        <v>0</v>
      </c>
      <c r="AH440" s="252">
        <f t="shared" si="456"/>
        <v>0</v>
      </c>
      <c r="AI440" s="252">
        <f t="shared" si="457"/>
        <v>1</v>
      </c>
      <c r="AJ440" s="236">
        <f t="shared" si="458"/>
        <v>0</v>
      </c>
      <c r="AK440" s="249">
        <f t="shared" si="449"/>
        <v>0</v>
      </c>
      <c r="AL440" s="236">
        <f t="shared" si="430"/>
        <v>0</v>
      </c>
      <c r="AM440" s="249">
        <f t="shared" si="450"/>
        <v>0</v>
      </c>
      <c r="AN440" s="249">
        <f t="shared" si="459"/>
        <v>0</v>
      </c>
      <c r="AO440" s="249">
        <f t="shared" si="460"/>
        <v>0</v>
      </c>
      <c r="AP440" s="249">
        <f t="shared" si="461"/>
        <v>0</v>
      </c>
      <c r="AQ440" s="251">
        <f t="shared" si="462"/>
        <v>0</v>
      </c>
      <c r="AR440" s="243">
        <f t="shared" si="451"/>
        <v>0</v>
      </c>
      <c r="AS440" s="243">
        <f t="shared" si="442"/>
        <v>0</v>
      </c>
      <c r="AT440" s="249">
        <f t="shared" si="463"/>
        <v>0</v>
      </c>
      <c r="AU440" s="249">
        <f t="shared" si="452"/>
        <v>0</v>
      </c>
      <c r="AV440" s="44">
        <f t="shared" si="431"/>
        <v>1</v>
      </c>
      <c r="AW440" s="44">
        <f t="shared" si="432"/>
        <v>0</v>
      </c>
      <c r="AX440" s="249" t="e">
        <f t="shared" si="453"/>
        <v>#VALUE!</v>
      </c>
      <c r="AY440" s="249" t="e">
        <f t="shared" si="433"/>
        <v>#VALUE!</v>
      </c>
      <c r="AZ440" s="243" t="e">
        <f t="shared" si="434"/>
        <v>#VALUE!</v>
      </c>
      <c r="BA440" s="253">
        <f t="shared" si="435"/>
        <v>0</v>
      </c>
      <c r="BB440" s="253">
        <f t="shared" si="436"/>
        <v>0</v>
      </c>
      <c r="BC440" s="226">
        <f t="shared" si="437"/>
        <v>0</v>
      </c>
      <c r="BD440" s="249" t="b">
        <f t="shared" si="438"/>
        <v>0</v>
      </c>
      <c r="BE440" s="249">
        <f t="shared" si="443"/>
        <v>0</v>
      </c>
      <c r="BF440" s="236">
        <f t="shared" si="444"/>
        <v>0</v>
      </c>
      <c r="BG440" s="80"/>
      <c r="BH440" s="80"/>
      <c r="BI440" s="80"/>
      <c r="BN440" s="82"/>
      <c r="BO440" s="82"/>
      <c r="BP440" s="82"/>
      <c r="BQ440" s="82"/>
      <c r="BR440" s="82"/>
      <c r="BS440" s="82"/>
      <c r="BU440" s="131"/>
      <c r="BV440" s="131"/>
    </row>
    <row r="441" spans="1:74" ht="12.75" customHeight="1">
      <c r="A441" s="56"/>
      <c r="B441" s="93"/>
      <c r="C441" s="40" t="str">
        <f t="shared" si="445"/>
        <v/>
      </c>
      <c r="D441" s="55" t="str">
        <f t="shared" si="441"/>
        <v/>
      </c>
      <c r="E441" s="102" t="str">
        <f t="shared" si="439"/>
        <v/>
      </c>
      <c r="F441" s="103" t="str">
        <f t="shared" si="454"/>
        <v/>
      </c>
      <c r="G441" s="102" t="str">
        <f t="shared" si="440"/>
        <v/>
      </c>
      <c r="H441" s="189" t="str">
        <f t="shared" si="455"/>
        <v/>
      </c>
      <c r="I441" s="190"/>
      <c r="J441" s="104"/>
      <c r="K441" s="104"/>
      <c r="L441" s="105" t="str">
        <f t="shared" si="446"/>
        <v/>
      </c>
      <c r="M441" s="104"/>
      <c r="N441" s="104"/>
      <c r="O441" s="107" t="str">
        <f t="shared" si="447"/>
        <v/>
      </c>
      <c r="P441" s="53"/>
      <c r="Q441" s="254"/>
      <c r="R441" s="238">
        <f t="shared" si="416"/>
        <v>0</v>
      </c>
      <c r="S441" s="44">
        <f t="shared" si="417"/>
        <v>0</v>
      </c>
      <c r="T441" s="44">
        <f t="shared" si="418"/>
        <v>1900</v>
      </c>
      <c r="U441" s="44">
        <f t="shared" si="419"/>
        <v>0</v>
      </c>
      <c r="V441" s="44">
        <f t="shared" si="420"/>
        <v>0</v>
      </c>
      <c r="W441" s="44">
        <f t="shared" si="448"/>
        <v>0</v>
      </c>
      <c r="X441" s="236">
        <f t="shared" si="421"/>
        <v>1</v>
      </c>
      <c r="Y441" s="236">
        <f t="shared" si="422"/>
        <v>0</v>
      </c>
      <c r="Z441" s="236">
        <f t="shared" si="423"/>
        <v>0</v>
      </c>
      <c r="AA441" s="236">
        <f t="shared" si="424"/>
        <v>0</v>
      </c>
      <c r="AB441" s="236">
        <f t="shared" si="425"/>
        <v>0</v>
      </c>
      <c r="AC441" s="251">
        <f>PMT(U441/R24*(AB441),1,-AQ440,AQ440)</f>
        <v>0</v>
      </c>
      <c r="AD441" s="251">
        <f t="shared" si="426"/>
        <v>0</v>
      </c>
      <c r="AE441" s="251">
        <f t="shared" si="427"/>
        <v>0</v>
      </c>
      <c r="AF441" s="251">
        <f t="shared" si="428"/>
        <v>0</v>
      </c>
      <c r="AG441" s="251">
        <f t="shared" si="429"/>
        <v>0</v>
      </c>
      <c r="AH441" s="252">
        <f t="shared" si="456"/>
        <v>0</v>
      </c>
      <c r="AI441" s="252">
        <f t="shared" si="457"/>
        <v>1</v>
      </c>
      <c r="AJ441" s="236">
        <f t="shared" si="458"/>
        <v>0</v>
      </c>
      <c r="AK441" s="249">
        <f t="shared" si="449"/>
        <v>0</v>
      </c>
      <c r="AL441" s="236">
        <f t="shared" si="430"/>
        <v>0</v>
      </c>
      <c r="AM441" s="249">
        <f t="shared" si="450"/>
        <v>0</v>
      </c>
      <c r="AN441" s="249">
        <f t="shared" si="459"/>
        <v>0</v>
      </c>
      <c r="AO441" s="249">
        <f t="shared" si="460"/>
        <v>0</v>
      </c>
      <c r="AP441" s="249">
        <f t="shared" si="461"/>
        <v>0</v>
      </c>
      <c r="AQ441" s="251">
        <f t="shared" si="462"/>
        <v>0</v>
      </c>
      <c r="AR441" s="243">
        <f t="shared" si="451"/>
        <v>0</v>
      </c>
      <c r="AS441" s="243">
        <f t="shared" si="442"/>
        <v>0</v>
      </c>
      <c r="AT441" s="249">
        <f t="shared" si="463"/>
        <v>0</v>
      </c>
      <c r="AU441" s="249">
        <f t="shared" si="452"/>
        <v>0</v>
      </c>
      <c r="AV441" s="44">
        <f t="shared" si="431"/>
        <v>1</v>
      </c>
      <c r="AW441" s="44">
        <f t="shared" si="432"/>
        <v>0</v>
      </c>
      <c r="AX441" s="249" t="e">
        <f t="shared" si="453"/>
        <v>#VALUE!</v>
      </c>
      <c r="AY441" s="249" t="e">
        <f t="shared" si="433"/>
        <v>#VALUE!</v>
      </c>
      <c r="AZ441" s="243" t="e">
        <f t="shared" si="434"/>
        <v>#VALUE!</v>
      </c>
      <c r="BA441" s="253">
        <f t="shared" si="435"/>
        <v>0</v>
      </c>
      <c r="BB441" s="253">
        <f t="shared" si="436"/>
        <v>0</v>
      </c>
      <c r="BC441" s="226">
        <f t="shared" si="437"/>
        <v>0</v>
      </c>
      <c r="BD441" s="249" t="b">
        <f t="shared" si="438"/>
        <v>0</v>
      </c>
      <c r="BE441" s="249">
        <f t="shared" si="443"/>
        <v>0</v>
      </c>
      <c r="BF441" s="236">
        <f t="shared" si="444"/>
        <v>0</v>
      </c>
      <c r="BG441" s="80"/>
      <c r="BH441" s="80"/>
      <c r="BI441" s="80"/>
      <c r="BN441" s="82"/>
      <c r="BO441" s="82"/>
      <c r="BP441" s="82"/>
      <c r="BQ441" s="82"/>
      <c r="BR441" s="82"/>
      <c r="BS441" s="82"/>
      <c r="BU441" s="131"/>
      <c r="BV441" s="131"/>
    </row>
    <row r="442" spans="1:74" ht="12.75" customHeight="1">
      <c r="A442" s="56"/>
      <c r="B442" s="93"/>
      <c r="C442" s="40" t="str">
        <f t="shared" si="445"/>
        <v/>
      </c>
      <c r="D442" s="55" t="str">
        <f t="shared" si="441"/>
        <v/>
      </c>
      <c r="E442" s="102" t="str">
        <f t="shared" si="439"/>
        <v/>
      </c>
      <c r="F442" s="103" t="str">
        <f t="shared" si="454"/>
        <v/>
      </c>
      <c r="G442" s="102" t="str">
        <f t="shared" si="440"/>
        <v/>
      </c>
      <c r="H442" s="189" t="str">
        <f t="shared" si="455"/>
        <v/>
      </c>
      <c r="I442" s="190"/>
      <c r="J442" s="104"/>
      <c r="K442" s="104"/>
      <c r="L442" s="105" t="str">
        <f t="shared" si="446"/>
        <v/>
      </c>
      <c r="M442" s="104"/>
      <c r="N442" s="104"/>
      <c r="O442" s="107" t="str">
        <f t="shared" si="447"/>
        <v/>
      </c>
      <c r="P442" s="53"/>
      <c r="Q442" s="254"/>
      <c r="R442" s="238">
        <f t="shared" si="416"/>
        <v>0</v>
      </c>
      <c r="S442" s="44">
        <f t="shared" si="417"/>
        <v>0</v>
      </c>
      <c r="T442" s="44">
        <f t="shared" si="418"/>
        <v>1900</v>
      </c>
      <c r="U442" s="44">
        <f t="shared" si="419"/>
        <v>0</v>
      </c>
      <c r="V442" s="44">
        <f t="shared" si="420"/>
        <v>0</v>
      </c>
      <c r="W442" s="44">
        <f t="shared" si="448"/>
        <v>0</v>
      </c>
      <c r="X442" s="236">
        <f t="shared" si="421"/>
        <v>1</v>
      </c>
      <c r="Y442" s="236">
        <f t="shared" si="422"/>
        <v>0</v>
      </c>
      <c r="Z442" s="236">
        <f t="shared" si="423"/>
        <v>0</v>
      </c>
      <c r="AA442" s="236">
        <f t="shared" si="424"/>
        <v>0</v>
      </c>
      <c r="AB442" s="236">
        <f t="shared" si="425"/>
        <v>0</v>
      </c>
      <c r="AC442" s="251">
        <f>PMT(U442/R24*(AB442),1,-AQ441,AQ441)</f>
        <v>0</v>
      </c>
      <c r="AD442" s="251">
        <f t="shared" si="426"/>
        <v>0</v>
      </c>
      <c r="AE442" s="251">
        <f t="shared" si="427"/>
        <v>0</v>
      </c>
      <c r="AF442" s="251">
        <f t="shared" si="428"/>
        <v>0</v>
      </c>
      <c r="AG442" s="251">
        <f t="shared" si="429"/>
        <v>0</v>
      </c>
      <c r="AH442" s="252">
        <f t="shared" si="456"/>
        <v>0</v>
      </c>
      <c r="AI442" s="252">
        <f t="shared" si="457"/>
        <v>1</v>
      </c>
      <c r="AJ442" s="236">
        <f t="shared" si="458"/>
        <v>0</v>
      </c>
      <c r="AK442" s="249">
        <f t="shared" si="449"/>
        <v>0</v>
      </c>
      <c r="AL442" s="236">
        <f t="shared" si="430"/>
        <v>0</v>
      </c>
      <c r="AM442" s="249">
        <f t="shared" si="450"/>
        <v>0</v>
      </c>
      <c r="AN442" s="249">
        <f t="shared" si="459"/>
        <v>0</v>
      </c>
      <c r="AO442" s="249">
        <f t="shared" si="460"/>
        <v>0</v>
      </c>
      <c r="AP442" s="249">
        <f t="shared" si="461"/>
        <v>0</v>
      </c>
      <c r="AQ442" s="251">
        <f t="shared" si="462"/>
        <v>0</v>
      </c>
      <c r="AR442" s="243">
        <f t="shared" si="451"/>
        <v>0</v>
      </c>
      <c r="AS442" s="243">
        <f t="shared" si="442"/>
        <v>0</v>
      </c>
      <c r="AT442" s="249">
        <f t="shared" si="463"/>
        <v>0</v>
      </c>
      <c r="AU442" s="249">
        <f t="shared" si="452"/>
        <v>0</v>
      </c>
      <c r="AV442" s="44">
        <f t="shared" si="431"/>
        <v>1</v>
      </c>
      <c r="AW442" s="44">
        <f t="shared" si="432"/>
        <v>0</v>
      </c>
      <c r="AX442" s="249" t="e">
        <f t="shared" si="453"/>
        <v>#VALUE!</v>
      </c>
      <c r="AY442" s="249" t="e">
        <f t="shared" si="433"/>
        <v>#VALUE!</v>
      </c>
      <c r="AZ442" s="243" t="e">
        <f t="shared" si="434"/>
        <v>#VALUE!</v>
      </c>
      <c r="BA442" s="253">
        <f t="shared" si="435"/>
        <v>0</v>
      </c>
      <c r="BB442" s="253">
        <f t="shared" si="436"/>
        <v>0</v>
      </c>
      <c r="BC442" s="226">
        <f t="shared" si="437"/>
        <v>0</v>
      </c>
      <c r="BD442" s="249" t="b">
        <f t="shared" si="438"/>
        <v>0</v>
      </c>
      <c r="BE442" s="249">
        <f t="shared" si="443"/>
        <v>0</v>
      </c>
      <c r="BF442" s="236">
        <f t="shared" si="444"/>
        <v>0</v>
      </c>
      <c r="BG442" s="80"/>
      <c r="BH442" s="80"/>
      <c r="BI442" s="80"/>
      <c r="BN442" s="82"/>
      <c r="BO442" s="82"/>
      <c r="BP442" s="82"/>
      <c r="BQ442" s="82"/>
      <c r="BR442" s="82"/>
      <c r="BS442" s="82"/>
      <c r="BU442" s="131"/>
      <c r="BV442" s="131"/>
    </row>
    <row r="443" spans="1:74" ht="12.75" customHeight="1">
      <c r="A443" s="56"/>
      <c r="B443" s="93"/>
      <c r="C443" s="40" t="str">
        <f t="shared" si="445"/>
        <v/>
      </c>
      <c r="D443" s="55" t="str">
        <f t="shared" si="441"/>
        <v/>
      </c>
      <c r="E443" s="102" t="str">
        <f t="shared" si="439"/>
        <v/>
      </c>
      <c r="F443" s="103" t="str">
        <f t="shared" si="454"/>
        <v/>
      </c>
      <c r="G443" s="102" t="str">
        <f t="shared" si="440"/>
        <v/>
      </c>
      <c r="H443" s="189" t="str">
        <f t="shared" si="455"/>
        <v/>
      </c>
      <c r="I443" s="190"/>
      <c r="J443" s="104"/>
      <c r="K443" s="104"/>
      <c r="L443" s="105" t="str">
        <f t="shared" si="446"/>
        <v/>
      </c>
      <c r="M443" s="104"/>
      <c r="N443" s="104"/>
      <c r="O443" s="107" t="str">
        <f t="shared" si="447"/>
        <v/>
      </c>
      <c r="P443" s="53"/>
      <c r="Q443" s="254"/>
      <c r="R443" s="238">
        <f t="shared" si="416"/>
        <v>0</v>
      </c>
      <c r="S443" s="44">
        <f t="shared" si="417"/>
        <v>0</v>
      </c>
      <c r="T443" s="44">
        <f t="shared" si="418"/>
        <v>1900</v>
      </c>
      <c r="U443" s="44">
        <f t="shared" si="419"/>
        <v>0</v>
      </c>
      <c r="V443" s="44">
        <f t="shared" si="420"/>
        <v>0</v>
      </c>
      <c r="W443" s="44">
        <f t="shared" si="448"/>
        <v>0</v>
      </c>
      <c r="X443" s="236">
        <f t="shared" si="421"/>
        <v>1</v>
      </c>
      <c r="Y443" s="236">
        <f t="shared" si="422"/>
        <v>0</v>
      </c>
      <c r="Z443" s="236">
        <f t="shared" si="423"/>
        <v>0</v>
      </c>
      <c r="AA443" s="236">
        <f t="shared" si="424"/>
        <v>0</v>
      </c>
      <c r="AB443" s="236">
        <f t="shared" si="425"/>
        <v>0</v>
      </c>
      <c r="AC443" s="251">
        <f>PMT(U443/R24*(AB443),1,-AQ442,AQ442)</f>
        <v>0</v>
      </c>
      <c r="AD443" s="251">
        <f t="shared" si="426"/>
        <v>0</v>
      </c>
      <c r="AE443" s="251">
        <f t="shared" si="427"/>
        <v>0</v>
      </c>
      <c r="AF443" s="251">
        <f t="shared" si="428"/>
        <v>0</v>
      </c>
      <c r="AG443" s="251">
        <f t="shared" si="429"/>
        <v>0</v>
      </c>
      <c r="AH443" s="252">
        <f t="shared" si="456"/>
        <v>0</v>
      </c>
      <c r="AI443" s="252">
        <f t="shared" si="457"/>
        <v>1</v>
      </c>
      <c r="AJ443" s="236">
        <f t="shared" si="458"/>
        <v>0</v>
      </c>
      <c r="AK443" s="249">
        <f t="shared" si="449"/>
        <v>0</v>
      </c>
      <c r="AL443" s="236">
        <f t="shared" si="430"/>
        <v>0</v>
      </c>
      <c r="AM443" s="249">
        <f t="shared" si="450"/>
        <v>0</v>
      </c>
      <c r="AN443" s="249">
        <f t="shared" si="459"/>
        <v>0</v>
      </c>
      <c r="AO443" s="249">
        <f t="shared" si="460"/>
        <v>0</v>
      </c>
      <c r="AP443" s="249">
        <f t="shared" si="461"/>
        <v>0</v>
      </c>
      <c r="AQ443" s="251">
        <f t="shared" si="462"/>
        <v>0</v>
      </c>
      <c r="AR443" s="243">
        <f t="shared" si="451"/>
        <v>0</v>
      </c>
      <c r="AS443" s="243">
        <f t="shared" si="442"/>
        <v>0</v>
      </c>
      <c r="AT443" s="249">
        <f t="shared" si="463"/>
        <v>0</v>
      </c>
      <c r="AU443" s="249">
        <f t="shared" si="452"/>
        <v>0</v>
      </c>
      <c r="AV443" s="44">
        <f t="shared" si="431"/>
        <v>1</v>
      </c>
      <c r="AW443" s="44">
        <f t="shared" si="432"/>
        <v>0</v>
      </c>
      <c r="AX443" s="249" t="e">
        <f t="shared" si="453"/>
        <v>#VALUE!</v>
      </c>
      <c r="AY443" s="249" t="e">
        <f t="shared" si="433"/>
        <v>#VALUE!</v>
      </c>
      <c r="AZ443" s="243" t="e">
        <f t="shared" si="434"/>
        <v>#VALUE!</v>
      </c>
      <c r="BA443" s="253">
        <f t="shared" si="435"/>
        <v>0</v>
      </c>
      <c r="BB443" s="253">
        <f t="shared" si="436"/>
        <v>0</v>
      </c>
      <c r="BC443" s="226">
        <f t="shared" si="437"/>
        <v>0</v>
      </c>
      <c r="BD443" s="249" t="b">
        <f t="shared" si="438"/>
        <v>0</v>
      </c>
      <c r="BE443" s="249">
        <f t="shared" si="443"/>
        <v>0</v>
      </c>
      <c r="BF443" s="236">
        <f t="shared" si="444"/>
        <v>0</v>
      </c>
      <c r="BG443" s="80"/>
      <c r="BH443" s="80"/>
      <c r="BI443" s="80"/>
      <c r="BN443" s="82"/>
      <c r="BO443" s="82"/>
      <c r="BP443" s="82"/>
      <c r="BQ443" s="82"/>
      <c r="BR443" s="82"/>
      <c r="BS443" s="82"/>
      <c r="BU443" s="131"/>
      <c r="BV443" s="131"/>
    </row>
    <row r="444" spans="1:74" ht="12.75" customHeight="1">
      <c r="A444" s="56"/>
      <c r="B444" s="93"/>
      <c r="C444" s="40" t="str">
        <f t="shared" si="445"/>
        <v/>
      </c>
      <c r="D444" s="55" t="str">
        <f t="shared" si="441"/>
        <v/>
      </c>
      <c r="E444" s="102" t="str">
        <f t="shared" si="439"/>
        <v/>
      </c>
      <c r="F444" s="103" t="str">
        <f t="shared" si="454"/>
        <v/>
      </c>
      <c r="G444" s="102" t="str">
        <f t="shared" si="440"/>
        <v/>
      </c>
      <c r="H444" s="189" t="str">
        <f t="shared" si="455"/>
        <v/>
      </c>
      <c r="I444" s="190"/>
      <c r="J444" s="104"/>
      <c r="K444" s="104"/>
      <c r="L444" s="105" t="str">
        <f t="shared" si="446"/>
        <v/>
      </c>
      <c r="M444" s="104"/>
      <c r="N444" s="104"/>
      <c r="O444" s="107" t="str">
        <f t="shared" si="447"/>
        <v/>
      </c>
      <c r="P444" s="53"/>
      <c r="Q444" s="254"/>
      <c r="R444" s="238">
        <f t="shared" si="416"/>
        <v>0</v>
      </c>
      <c r="S444" s="44">
        <f t="shared" si="417"/>
        <v>0</v>
      </c>
      <c r="T444" s="44">
        <f t="shared" si="418"/>
        <v>1900</v>
      </c>
      <c r="U444" s="44">
        <f t="shared" si="419"/>
        <v>0</v>
      </c>
      <c r="V444" s="44">
        <f t="shared" si="420"/>
        <v>0</v>
      </c>
      <c r="W444" s="44">
        <f t="shared" si="448"/>
        <v>0</v>
      </c>
      <c r="X444" s="236">
        <f t="shared" si="421"/>
        <v>1</v>
      </c>
      <c r="Y444" s="236">
        <f t="shared" si="422"/>
        <v>0</v>
      </c>
      <c r="Z444" s="236">
        <f t="shared" si="423"/>
        <v>0</v>
      </c>
      <c r="AA444" s="236">
        <f t="shared" si="424"/>
        <v>0</v>
      </c>
      <c r="AB444" s="236">
        <f t="shared" si="425"/>
        <v>0</v>
      </c>
      <c r="AC444" s="251">
        <f>PMT(U444/R24*(AB444),1,-AQ443,AQ443)</f>
        <v>0</v>
      </c>
      <c r="AD444" s="251">
        <f t="shared" si="426"/>
        <v>0</v>
      </c>
      <c r="AE444" s="251">
        <f t="shared" si="427"/>
        <v>0</v>
      </c>
      <c r="AF444" s="251">
        <f t="shared" si="428"/>
        <v>0</v>
      </c>
      <c r="AG444" s="251">
        <f t="shared" si="429"/>
        <v>0</v>
      </c>
      <c r="AH444" s="252">
        <f t="shared" si="456"/>
        <v>0</v>
      </c>
      <c r="AI444" s="252">
        <f t="shared" si="457"/>
        <v>1</v>
      </c>
      <c r="AJ444" s="236">
        <f t="shared" si="458"/>
        <v>0</v>
      </c>
      <c r="AK444" s="249">
        <f t="shared" si="449"/>
        <v>0</v>
      </c>
      <c r="AL444" s="236">
        <f t="shared" si="430"/>
        <v>0</v>
      </c>
      <c r="AM444" s="249">
        <f t="shared" si="450"/>
        <v>0</v>
      </c>
      <c r="AN444" s="249">
        <f t="shared" si="459"/>
        <v>0</v>
      </c>
      <c r="AO444" s="249">
        <f t="shared" si="460"/>
        <v>0</v>
      </c>
      <c r="AP444" s="249">
        <f t="shared" si="461"/>
        <v>0</v>
      </c>
      <c r="AQ444" s="251">
        <f t="shared" si="462"/>
        <v>0</v>
      </c>
      <c r="AR444" s="243">
        <f t="shared" si="451"/>
        <v>0</v>
      </c>
      <c r="AS444" s="243">
        <f t="shared" si="442"/>
        <v>0</v>
      </c>
      <c r="AT444" s="249">
        <f t="shared" si="463"/>
        <v>0</v>
      </c>
      <c r="AU444" s="249">
        <f t="shared" si="452"/>
        <v>0</v>
      </c>
      <c r="AV444" s="44">
        <f t="shared" si="431"/>
        <v>1</v>
      </c>
      <c r="AW444" s="44">
        <f t="shared" si="432"/>
        <v>0</v>
      </c>
      <c r="AX444" s="249" t="e">
        <f t="shared" si="453"/>
        <v>#VALUE!</v>
      </c>
      <c r="AY444" s="249" t="e">
        <f t="shared" si="433"/>
        <v>#VALUE!</v>
      </c>
      <c r="AZ444" s="243" t="e">
        <f t="shared" si="434"/>
        <v>#VALUE!</v>
      </c>
      <c r="BA444" s="253">
        <f t="shared" si="435"/>
        <v>0</v>
      </c>
      <c r="BB444" s="253">
        <f t="shared" si="436"/>
        <v>0</v>
      </c>
      <c r="BC444" s="226">
        <f t="shared" si="437"/>
        <v>0</v>
      </c>
      <c r="BD444" s="249" t="b">
        <f t="shared" si="438"/>
        <v>0</v>
      </c>
      <c r="BE444" s="249">
        <f t="shared" si="443"/>
        <v>0</v>
      </c>
      <c r="BF444" s="236">
        <f t="shared" si="444"/>
        <v>0</v>
      </c>
      <c r="BG444" s="80"/>
      <c r="BH444" s="80"/>
      <c r="BI444" s="80"/>
      <c r="BN444" s="82"/>
      <c r="BO444" s="82"/>
      <c r="BP444" s="82"/>
      <c r="BQ444" s="82"/>
      <c r="BR444" s="82"/>
      <c r="BS444" s="82"/>
      <c r="BU444" s="131"/>
      <c r="BV444" s="131"/>
    </row>
    <row r="445" spans="1:74" ht="12.75" customHeight="1">
      <c r="A445" s="56"/>
      <c r="B445" s="93"/>
      <c r="C445" s="40" t="str">
        <f t="shared" si="445"/>
        <v/>
      </c>
      <c r="D445" s="55" t="str">
        <f t="shared" si="441"/>
        <v/>
      </c>
      <c r="E445" s="102" t="str">
        <f t="shared" si="439"/>
        <v/>
      </c>
      <c r="F445" s="103" t="str">
        <f t="shared" si="454"/>
        <v/>
      </c>
      <c r="G445" s="102" t="str">
        <f t="shared" si="440"/>
        <v/>
      </c>
      <c r="H445" s="189" t="str">
        <f t="shared" si="455"/>
        <v/>
      </c>
      <c r="I445" s="190"/>
      <c r="J445" s="104"/>
      <c r="K445" s="104"/>
      <c r="L445" s="105" t="str">
        <f t="shared" si="446"/>
        <v/>
      </c>
      <c r="M445" s="104"/>
      <c r="N445" s="104"/>
      <c r="O445" s="107" t="str">
        <f t="shared" si="447"/>
        <v/>
      </c>
      <c r="P445" s="53"/>
      <c r="Q445" s="254"/>
      <c r="R445" s="238">
        <f t="shared" si="416"/>
        <v>0</v>
      </c>
      <c r="S445" s="44">
        <f t="shared" si="417"/>
        <v>0</v>
      </c>
      <c r="T445" s="44">
        <f t="shared" si="418"/>
        <v>1900</v>
      </c>
      <c r="U445" s="44">
        <f t="shared" si="419"/>
        <v>0</v>
      </c>
      <c r="V445" s="44">
        <f t="shared" si="420"/>
        <v>0</v>
      </c>
      <c r="W445" s="44">
        <f t="shared" si="448"/>
        <v>0</v>
      </c>
      <c r="X445" s="236">
        <f t="shared" si="421"/>
        <v>1</v>
      </c>
      <c r="Y445" s="236">
        <f t="shared" si="422"/>
        <v>0</v>
      </c>
      <c r="Z445" s="236">
        <f t="shared" si="423"/>
        <v>0</v>
      </c>
      <c r="AA445" s="236">
        <f t="shared" si="424"/>
        <v>0</v>
      </c>
      <c r="AB445" s="236">
        <f t="shared" si="425"/>
        <v>0</v>
      </c>
      <c r="AC445" s="251">
        <f>PMT(U445/R24*(AB445),1,-AQ444,AQ444)</f>
        <v>0</v>
      </c>
      <c r="AD445" s="251">
        <f t="shared" si="426"/>
        <v>0</v>
      </c>
      <c r="AE445" s="251">
        <f t="shared" si="427"/>
        <v>0</v>
      </c>
      <c r="AF445" s="251">
        <f t="shared" si="428"/>
        <v>0</v>
      </c>
      <c r="AG445" s="251">
        <f t="shared" si="429"/>
        <v>0</v>
      </c>
      <c r="AH445" s="252">
        <f t="shared" si="456"/>
        <v>0</v>
      </c>
      <c r="AI445" s="252">
        <f t="shared" si="457"/>
        <v>1</v>
      </c>
      <c r="AJ445" s="236">
        <f t="shared" si="458"/>
        <v>0</v>
      </c>
      <c r="AK445" s="249">
        <f t="shared" si="449"/>
        <v>0</v>
      </c>
      <c r="AL445" s="236">
        <f t="shared" si="430"/>
        <v>0</v>
      </c>
      <c r="AM445" s="249">
        <f t="shared" si="450"/>
        <v>0</v>
      </c>
      <c r="AN445" s="249">
        <f t="shared" si="459"/>
        <v>0</v>
      </c>
      <c r="AO445" s="249">
        <f t="shared" si="460"/>
        <v>0</v>
      </c>
      <c r="AP445" s="249">
        <f t="shared" si="461"/>
        <v>0</v>
      </c>
      <c r="AQ445" s="251">
        <f t="shared" si="462"/>
        <v>0</v>
      </c>
      <c r="AR445" s="243">
        <f t="shared" si="451"/>
        <v>0</v>
      </c>
      <c r="AS445" s="243">
        <f t="shared" si="442"/>
        <v>0</v>
      </c>
      <c r="AT445" s="249">
        <f t="shared" si="463"/>
        <v>0</v>
      </c>
      <c r="AU445" s="249">
        <f t="shared" si="452"/>
        <v>0</v>
      </c>
      <c r="AV445" s="44">
        <f t="shared" si="431"/>
        <v>1</v>
      </c>
      <c r="AW445" s="44">
        <f t="shared" si="432"/>
        <v>0</v>
      </c>
      <c r="AX445" s="249" t="e">
        <f t="shared" si="453"/>
        <v>#VALUE!</v>
      </c>
      <c r="AY445" s="249" t="e">
        <f t="shared" si="433"/>
        <v>#VALUE!</v>
      </c>
      <c r="AZ445" s="243" t="e">
        <f t="shared" si="434"/>
        <v>#VALUE!</v>
      </c>
      <c r="BA445" s="253">
        <f t="shared" si="435"/>
        <v>0</v>
      </c>
      <c r="BB445" s="253">
        <f t="shared" si="436"/>
        <v>0</v>
      </c>
      <c r="BC445" s="226">
        <f t="shared" si="437"/>
        <v>0</v>
      </c>
      <c r="BD445" s="249" t="b">
        <f t="shared" si="438"/>
        <v>0</v>
      </c>
      <c r="BE445" s="249">
        <f t="shared" si="443"/>
        <v>0</v>
      </c>
      <c r="BF445" s="236">
        <f t="shared" si="444"/>
        <v>0</v>
      </c>
      <c r="BG445" s="80"/>
      <c r="BH445" s="80"/>
      <c r="BI445" s="80"/>
      <c r="BN445" s="82"/>
      <c r="BO445" s="82"/>
      <c r="BP445" s="82"/>
      <c r="BQ445" s="82"/>
      <c r="BR445" s="82"/>
      <c r="BS445" s="82"/>
      <c r="BU445" s="131"/>
      <c r="BV445" s="131"/>
    </row>
    <row r="446" spans="1:74" ht="12.75" customHeight="1">
      <c r="A446" s="56"/>
      <c r="B446" s="93"/>
      <c r="C446" s="40" t="str">
        <f t="shared" si="445"/>
        <v/>
      </c>
      <c r="D446" s="55" t="str">
        <f t="shared" si="441"/>
        <v/>
      </c>
      <c r="E446" s="102" t="str">
        <f t="shared" si="439"/>
        <v/>
      </c>
      <c r="F446" s="103" t="str">
        <f t="shared" si="454"/>
        <v/>
      </c>
      <c r="G446" s="102" t="str">
        <f t="shared" si="440"/>
        <v/>
      </c>
      <c r="H446" s="189" t="str">
        <f t="shared" si="455"/>
        <v/>
      </c>
      <c r="I446" s="190"/>
      <c r="J446" s="104"/>
      <c r="K446" s="104"/>
      <c r="L446" s="105" t="str">
        <f t="shared" si="446"/>
        <v/>
      </c>
      <c r="M446" s="104"/>
      <c r="N446" s="104"/>
      <c r="O446" s="107" t="str">
        <f t="shared" si="447"/>
        <v/>
      </c>
      <c r="P446" s="53"/>
      <c r="Q446" s="254"/>
      <c r="R446" s="238">
        <f t="shared" ref="R446:R509" si="464">IF(A446&lt;&gt;"",1,0)</f>
        <v>0</v>
      </c>
      <c r="S446" s="44">
        <f t="shared" ref="S446:S509" si="465">IF(Y446&gt;=0,0,1)</f>
        <v>0</v>
      </c>
      <c r="T446" s="44">
        <f t="shared" ref="T446:T509" si="466">YEAR(A446)</f>
        <v>1900</v>
      </c>
      <c r="U446" s="44">
        <f t="shared" ref="U446:U509" si="467">IF(D446&lt;&gt;"",D446,0)</f>
        <v>0</v>
      </c>
      <c r="V446" s="44">
        <f t="shared" ref="V446:V509" si="468">IF(B446-J446-N446&gt;0,1,0)</f>
        <v>0</v>
      </c>
      <c r="W446" s="44">
        <f t="shared" si="448"/>
        <v>0</v>
      </c>
      <c r="X446" s="236">
        <f t="shared" ref="X446:X509" si="469">IF(W446&lt;&gt;0,0,1)</f>
        <v>1</v>
      </c>
      <c r="Y446" s="236">
        <f t="shared" ref="Y446:Y509" si="470">IF(R446=1,A446-A445,0)</f>
        <v>0</v>
      </c>
      <c r="Z446" s="236">
        <f t="shared" ref="Z446:Z509" si="471">SUM((Y445+Y446+Z445)*X445)</f>
        <v>0</v>
      </c>
      <c r="AA446" s="236">
        <f t="shared" ref="AA446:AA509" si="472">SUM(Z446*W446)</f>
        <v>0</v>
      </c>
      <c r="AB446" s="236">
        <f t="shared" ref="AB446:AB509" si="473">IF(AA446=0,Y446*W446,AA446)</f>
        <v>0</v>
      </c>
      <c r="AC446" s="251">
        <f>PMT(U446/R24*(AB446),1,-AQ445,AQ445)</f>
        <v>0</v>
      </c>
      <c r="AD446" s="251">
        <f t="shared" ref="AD446:AD509" si="474">SUM(AC446+AG445)</f>
        <v>0</v>
      </c>
      <c r="AE446" s="251">
        <f t="shared" ref="AE446:AE509" si="475">IF(B446-J446-N446&gt;0,B446-J446-N446,0)</f>
        <v>0</v>
      </c>
      <c r="AF446" s="251">
        <f t="shared" ref="AF446:AF509" si="476">IF(AE446&gt;AD446,AD446,AE446)</f>
        <v>0</v>
      </c>
      <c r="AG446" s="251">
        <f t="shared" ref="AG446:AG509" si="477">SUM(AD446-AF446)</f>
        <v>0</v>
      </c>
      <c r="AH446" s="252">
        <f t="shared" si="456"/>
        <v>0</v>
      </c>
      <c r="AI446" s="252">
        <f t="shared" si="457"/>
        <v>1</v>
      </c>
      <c r="AJ446" s="236">
        <f t="shared" si="458"/>
        <v>0</v>
      </c>
      <c r="AK446" s="249">
        <f t="shared" si="449"/>
        <v>0</v>
      </c>
      <c r="AL446" s="236">
        <f t="shared" ref="AL446:AL509" si="478">IF(((B446-J446-N446)*N446)&lt;0,1,0)</f>
        <v>0</v>
      </c>
      <c r="AM446" s="249">
        <f t="shared" si="450"/>
        <v>0</v>
      </c>
      <c r="AN446" s="249">
        <f t="shared" si="459"/>
        <v>0</v>
      </c>
      <c r="AO446" s="249">
        <f t="shared" si="460"/>
        <v>0</v>
      </c>
      <c r="AP446" s="249">
        <f t="shared" si="461"/>
        <v>0</v>
      </c>
      <c r="AQ446" s="251">
        <f t="shared" si="462"/>
        <v>0</v>
      </c>
      <c r="AR446" s="243">
        <f t="shared" si="451"/>
        <v>0</v>
      </c>
      <c r="AS446" s="243">
        <f t="shared" si="442"/>
        <v>0</v>
      </c>
      <c r="AT446" s="249">
        <f t="shared" si="463"/>
        <v>0</v>
      </c>
      <c r="AU446" s="249">
        <f t="shared" si="452"/>
        <v>0</v>
      </c>
      <c r="AV446" s="44">
        <f t="shared" ref="AV446:AV509" si="479">IF(T446=T445,1,0)</f>
        <v>1</v>
      </c>
      <c r="AW446" s="44">
        <f t="shared" ref="AW446:AW509" si="480">IF(T446=T445,0,1)</f>
        <v>0</v>
      </c>
      <c r="AX446" s="249" t="e">
        <f t="shared" si="453"/>
        <v>#VALUE!</v>
      </c>
      <c r="AY446" s="249" t="e">
        <f t="shared" ref="AY446:AY509" si="481">IF(AX447=0,(AX446*AV446),0)</f>
        <v>#VALUE!</v>
      </c>
      <c r="AZ446" s="243" t="e">
        <f t="shared" ref="AZ446:AZ509" si="482">SUM((AX446*AW447)-AY446)</f>
        <v>#VALUE!</v>
      </c>
      <c r="BA446" s="253">
        <f t="shared" ref="BA446:BA509" si="483">IFERROR(AY446,0)</f>
        <v>0</v>
      </c>
      <c r="BB446" s="253">
        <f t="shared" ref="BB446:BB509" si="484">IFERROR(AZ446,0)</f>
        <v>0</v>
      </c>
      <c r="BC446" s="226">
        <f t="shared" ref="BC446:BC509" si="485">IF(AB446&lt;45,W446,0)</f>
        <v>0</v>
      </c>
      <c r="BD446" s="249" t="b">
        <f t="shared" ref="BD446:BD509" si="486">AND(R446=1,R447=0)</f>
        <v>0</v>
      </c>
      <c r="BE446" s="249">
        <f t="shared" si="443"/>
        <v>0</v>
      </c>
      <c r="BF446" s="236">
        <f t="shared" si="444"/>
        <v>0</v>
      </c>
      <c r="BG446" s="80"/>
      <c r="BH446" s="80"/>
      <c r="BI446" s="80"/>
      <c r="BN446" s="82"/>
      <c r="BO446" s="82"/>
      <c r="BP446" s="82"/>
      <c r="BQ446" s="82"/>
      <c r="BR446" s="82"/>
      <c r="BS446" s="82"/>
      <c r="BU446" s="131"/>
      <c r="BV446" s="131"/>
    </row>
    <row r="447" spans="1:74" ht="12.75" customHeight="1">
      <c r="A447" s="56"/>
      <c r="B447" s="93"/>
      <c r="C447" s="40" t="str">
        <f t="shared" si="445"/>
        <v/>
      </c>
      <c r="D447" s="55" t="str">
        <f t="shared" si="441"/>
        <v/>
      </c>
      <c r="E447" s="102" t="str">
        <f t="shared" si="439"/>
        <v/>
      </c>
      <c r="F447" s="103" t="str">
        <f t="shared" si="454"/>
        <v/>
      </c>
      <c r="G447" s="102" t="str">
        <f t="shared" si="440"/>
        <v/>
      </c>
      <c r="H447" s="189" t="str">
        <f t="shared" si="455"/>
        <v/>
      </c>
      <c r="I447" s="190"/>
      <c r="J447" s="104"/>
      <c r="K447" s="104"/>
      <c r="L447" s="105" t="str">
        <f t="shared" si="446"/>
        <v/>
      </c>
      <c r="M447" s="104"/>
      <c r="N447" s="104"/>
      <c r="O447" s="107" t="str">
        <f t="shared" si="447"/>
        <v/>
      </c>
      <c r="P447" s="53"/>
      <c r="Q447" s="254"/>
      <c r="R447" s="238">
        <f t="shared" si="464"/>
        <v>0</v>
      </c>
      <c r="S447" s="44">
        <f t="shared" si="465"/>
        <v>0</v>
      </c>
      <c r="T447" s="44">
        <f t="shared" si="466"/>
        <v>1900</v>
      </c>
      <c r="U447" s="44">
        <f t="shared" si="467"/>
        <v>0</v>
      </c>
      <c r="V447" s="44">
        <f t="shared" si="468"/>
        <v>0</v>
      </c>
      <c r="W447" s="44">
        <f t="shared" si="448"/>
        <v>0</v>
      </c>
      <c r="X447" s="236">
        <f t="shared" si="469"/>
        <v>1</v>
      </c>
      <c r="Y447" s="236">
        <f t="shared" si="470"/>
        <v>0</v>
      </c>
      <c r="Z447" s="236">
        <f t="shared" si="471"/>
        <v>0</v>
      </c>
      <c r="AA447" s="236">
        <f t="shared" si="472"/>
        <v>0</v>
      </c>
      <c r="AB447" s="236">
        <f t="shared" si="473"/>
        <v>0</v>
      </c>
      <c r="AC447" s="251">
        <f>PMT(U447/R24*(AB447),1,-AQ446,AQ446)</f>
        <v>0</v>
      </c>
      <c r="AD447" s="251">
        <f t="shared" si="474"/>
        <v>0</v>
      </c>
      <c r="AE447" s="251">
        <f t="shared" si="475"/>
        <v>0</v>
      </c>
      <c r="AF447" s="251">
        <f t="shared" si="476"/>
        <v>0</v>
      </c>
      <c r="AG447" s="251">
        <f t="shared" si="477"/>
        <v>0</v>
      </c>
      <c r="AH447" s="252">
        <f t="shared" si="456"/>
        <v>0</v>
      </c>
      <c r="AI447" s="252">
        <f t="shared" si="457"/>
        <v>1</v>
      </c>
      <c r="AJ447" s="236">
        <f t="shared" si="458"/>
        <v>0</v>
      </c>
      <c r="AK447" s="249">
        <f t="shared" si="449"/>
        <v>0</v>
      </c>
      <c r="AL447" s="236">
        <f t="shared" si="478"/>
        <v>0</v>
      </c>
      <c r="AM447" s="249">
        <f t="shared" si="450"/>
        <v>0</v>
      </c>
      <c r="AN447" s="249">
        <f t="shared" si="459"/>
        <v>0</v>
      </c>
      <c r="AO447" s="249">
        <f t="shared" si="460"/>
        <v>0</v>
      </c>
      <c r="AP447" s="249">
        <f t="shared" si="461"/>
        <v>0</v>
      </c>
      <c r="AQ447" s="251">
        <f t="shared" si="462"/>
        <v>0</v>
      </c>
      <c r="AR447" s="243">
        <f t="shared" si="451"/>
        <v>0</v>
      </c>
      <c r="AS447" s="243">
        <f t="shared" si="442"/>
        <v>0</v>
      </c>
      <c r="AT447" s="249">
        <f t="shared" si="463"/>
        <v>0</v>
      </c>
      <c r="AU447" s="249">
        <f t="shared" si="452"/>
        <v>0</v>
      </c>
      <c r="AV447" s="44">
        <f t="shared" si="479"/>
        <v>1</v>
      </c>
      <c r="AW447" s="44">
        <f t="shared" si="480"/>
        <v>0</v>
      </c>
      <c r="AX447" s="249" t="e">
        <f t="shared" si="453"/>
        <v>#VALUE!</v>
      </c>
      <c r="AY447" s="249" t="e">
        <f t="shared" si="481"/>
        <v>#VALUE!</v>
      </c>
      <c r="AZ447" s="243" t="e">
        <f t="shared" si="482"/>
        <v>#VALUE!</v>
      </c>
      <c r="BA447" s="253">
        <f t="shared" si="483"/>
        <v>0</v>
      </c>
      <c r="BB447" s="253">
        <f t="shared" si="484"/>
        <v>0</v>
      </c>
      <c r="BC447" s="226">
        <f t="shared" si="485"/>
        <v>0</v>
      </c>
      <c r="BD447" s="249" t="b">
        <f t="shared" si="486"/>
        <v>0</v>
      </c>
      <c r="BE447" s="249">
        <f t="shared" si="443"/>
        <v>0</v>
      </c>
      <c r="BF447" s="236">
        <f t="shared" si="444"/>
        <v>0</v>
      </c>
      <c r="BG447" s="80"/>
      <c r="BH447" s="80"/>
      <c r="BI447" s="80"/>
      <c r="BN447" s="82"/>
      <c r="BO447" s="82"/>
      <c r="BP447" s="82"/>
      <c r="BQ447" s="82"/>
      <c r="BR447" s="82"/>
      <c r="BS447" s="82"/>
      <c r="BU447" s="131"/>
      <c r="BV447" s="131"/>
    </row>
    <row r="448" spans="1:74" ht="12.75" customHeight="1">
      <c r="A448" s="56"/>
      <c r="B448" s="93"/>
      <c r="C448" s="40" t="str">
        <f t="shared" si="445"/>
        <v/>
      </c>
      <c r="D448" s="55" t="str">
        <f t="shared" si="441"/>
        <v/>
      </c>
      <c r="E448" s="102" t="str">
        <f t="shared" si="439"/>
        <v/>
      </c>
      <c r="F448" s="103" t="str">
        <f t="shared" si="454"/>
        <v/>
      </c>
      <c r="G448" s="102" t="str">
        <f t="shared" si="440"/>
        <v/>
      </c>
      <c r="H448" s="189" t="str">
        <f t="shared" si="455"/>
        <v/>
      </c>
      <c r="I448" s="190"/>
      <c r="J448" s="104"/>
      <c r="K448" s="104"/>
      <c r="L448" s="105" t="str">
        <f t="shared" si="446"/>
        <v/>
      </c>
      <c r="M448" s="104"/>
      <c r="N448" s="104"/>
      <c r="O448" s="107" t="str">
        <f t="shared" si="447"/>
        <v/>
      </c>
      <c r="P448" s="53"/>
      <c r="Q448" s="254"/>
      <c r="R448" s="238">
        <f t="shared" si="464"/>
        <v>0</v>
      </c>
      <c r="S448" s="44">
        <f t="shared" si="465"/>
        <v>0</v>
      </c>
      <c r="T448" s="44">
        <f t="shared" si="466"/>
        <v>1900</v>
      </c>
      <c r="U448" s="44">
        <f t="shared" si="467"/>
        <v>0</v>
      </c>
      <c r="V448" s="44">
        <f t="shared" si="468"/>
        <v>0</v>
      </c>
      <c r="W448" s="44">
        <f t="shared" si="448"/>
        <v>0</v>
      </c>
      <c r="X448" s="236">
        <f t="shared" si="469"/>
        <v>1</v>
      </c>
      <c r="Y448" s="236">
        <f t="shared" si="470"/>
        <v>0</v>
      </c>
      <c r="Z448" s="236">
        <f t="shared" si="471"/>
        <v>0</v>
      </c>
      <c r="AA448" s="236">
        <f t="shared" si="472"/>
        <v>0</v>
      </c>
      <c r="AB448" s="236">
        <f t="shared" si="473"/>
        <v>0</v>
      </c>
      <c r="AC448" s="251">
        <f>PMT(U448/R24*(AB448),1,-AQ447,AQ447)</f>
        <v>0</v>
      </c>
      <c r="AD448" s="251">
        <f t="shared" si="474"/>
        <v>0</v>
      </c>
      <c r="AE448" s="251">
        <f t="shared" si="475"/>
        <v>0</v>
      </c>
      <c r="AF448" s="251">
        <f t="shared" si="476"/>
        <v>0</v>
      </c>
      <c r="AG448" s="251">
        <f t="shared" si="477"/>
        <v>0</v>
      </c>
      <c r="AH448" s="252">
        <f t="shared" si="456"/>
        <v>0</v>
      </c>
      <c r="AI448" s="252">
        <f t="shared" si="457"/>
        <v>1</v>
      </c>
      <c r="AJ448" s="236">
        <f t="shared" si="458"/>
        <v>0</v>
      </c>
      <c r="AK448" s="249">
        <f t="shared" si="449"/>
        <v>0</v>
      </c>
      <c r="AL448" s="236">
        <f t="shared" si="478"/>
        <v>0</v>
      </c>
      <c r="AM448" s="249">
        <f t="shared" si="450"/>
        <v>0</v>
      </c>
      <c r="AN448" s="249">
        <f t="shared" si="459"/>
        <v>0</v>
      </c>
      <c r="AO448" s="249">
        <f t="shared" si="460"/>
        <v>0</v>
      </c>
      <c r="AP448" s="249">
        <f t="shared" si="461"/>
        <v>0</v>
      </c>
      <c r="AQ448" s="251">
        <f t="shared" si="462"/>
        <v>0</v>
      </c>
      <c r="AR448" s="243">
        <f t="shared" si="451"/>
        <v>0</v>
      </c>
      <c r="AS448" s="243">
        <f t="shared" si="442"/>
        <v>0</v>
      </c>
      <c r="AT448" s="249">
        <f t="shared" si="463"/>
        <v>0</v>
      </c>
      <c r="AU448" s="249">
        <f t="shared" si="452"/>
        <v>0</v>
      </c>
      <c r="AV448" s="44">
        <f t="shared" si="479"/>
        <v>1</v>
      </c>
      <c r="AW448" s="44">
        <f t="shared" si="480"/>
        <v>0</v>
      </c>
      <c r="AX448" s="249" t="e">
        <f t="shared" si="453"/>
        <v>#VALUE!</v>
      </c>
      <c r="AY448" s="249" t="e">
        <f t="shared" si="481"/>
        <v>#VALUE!</v>
      </c>
      <c r="AZ448" s="243" t="e">
        <f t="shared" si="482"/>
        <v>#VALUE!</v>
      </c>
      <c r="BA448" s="253">
        <f t="shared" si="483"/>
        <v>0</v>
      </c>
      <c r="BB448" s="253">
        <f t="shared" si="484"/>
        <v>0</v>
      </c>
      <c r="BC448" s="226">
        <f t="shared" si="485"/>
        <v>0</v>
      </c>
      <c r="BD448" s="249" t="b">
        <f t="shared" si="486"/>
        <v>0</v>
      </c>
      <c r="BE448" s="249">
        <f t="shared" si="443"/>
        <v>0</v>
      </c>
      <c r="BF448" s="236">
        <f t="shared" si="444"/>
        <v>0</v>
      </c>
      <c r="BG448" s="80"/>
      <c r="BH448" s="80"/>
      <c r="BI448" s="80"/>
      <c r="BN448" s="82"/>
      <c r="BO448" s="82"/>
      <c r="BP448" s="82"/>
      <c r="BQ448" s="82"/>
      <c r="BR448" s="82"/>
      <c r="BS448" s="82"/>
      <c r="BU448" s="131"/>
      <c r="BV448" s="131"/>
    </row>
    <row r="449" spans="1:74" ht="12.75" customHeight="1">
      <c r="A449" s="56"/>
      <c r="B449" s="93"/>
      <c r="C449" s="40" t="str">
        <f t="shared" si="445"/>
        <v/>
      </c>
      <c r="D449" s="55" t="str">
        <f t="shared" si="441"/>
        <v/>
      </c>
      <c r="E449" s="102" t="str">
        <f t="shared" si="439"/>
        <v/>
      </c>
      <c r="F449" s="103" t="str">
        <f t="shared" si="454"/>
        <v/>
      </c>
      <c r="G449" s="102" t="str">
        <f t="shared" si="440"/>
        <v/>
      </c>
      <c r="H449" s="189" t="str">
        <f t="shared" si="455"/>
        <v/>
      </c>
      <c r="I449" s="190"/>
      <c r="J449" s="104"/>
      <c r="K449" s="104"/>
      <c r="L449" s="105" t="str">
        <f t="shared" si="446"/>
        <v/>
      </c>
      <c r="M449" s="104"/>
      <c r="N449" s="104"/>
      <c r="O449" s="107" t="str">
        <f t="shared" si="447"/>
        <v/>
      </c>
      <c r="P449" s="53"/>
      <c r="Q449" s="254"/>
      <c r="R449" s="238">
        <f t="shared" si="464"/>
        <v>0</v>
      </c>
      <c r="S449" s="44">
        <f t="shared" si="465"/>
        <v>0</v>
      </c>
      <c r="T449" s="44">
        <f t="shared" si="466"/>
        <v>1900</v>
      </c>
      <c r="U449" s="44">
        <f t="shared" si="467"/>
        <v>0</v>
      </c>
      <c r="V449" s="44">
        <f t="shared" si="468"/>
        <v>0</v>
      </c>
      <c r="W449" s="44">
        <f t="shared" si="448"/>
        <v>0</v>
      </c>
      <c r="X449" s="236">
        <f t="shared" si="469"/>
        <v>1</v>
      </c>
      <c r="Y449" s="236">
        <f t="shared" si="470"/>
        <v>0</v>
      </c>
      <c r="Z449" s="236">
        <f t="shared" si="471"/>
        <v>0</v>
      </c>
      <c r="AA449" s="236">
        <f t="shared" si="472"/>
        <v>0</v>
      </c>
      <c r="AB449" s="236">
        <f t="shared" si="473"/>
        <v>0</v>
      </c>
      <c r="AC449" s="251">
        <f>PMT(U449/R24*(AB449),1,-AQ448,AQ448)</f>
        <v>0</v>
      </c>
      <c r="AD449" s="251">
        <f t="shared" si="474"/>
        <v>0</v>
      </c>
      <c r="AE449" s="251">
        <f t="shared" si="475"/>
        <v>0</v>
      </c>
      <c r="AF449" s="251">
        <f t="shared" si="476"/>
        <v>0</v>
      </c>
      <c r="AG449" s="251">
        <f t="shared" si="477"/>
        <v>0</v>
      </c>
      <c r="AH449" s="252">
        <f t="shared" si="456"/>
        <v>0</v>
      </c>
      <c r="AI449" s="252">
        <f t="shared" si="457"/>
        <v>1</v>
      </c>
      <c r="AJ449" s="236">
        <f t="shared" si="458"/>
        <v>0</v>
      </c>
      <c r="AK449" s="249">
        <f t="shared" si="449"/>
        <v>0</v>
      </c>
      <c r="AL449" s="236">
        <f t="shared" si="478"/>
        <v>0</v>
      </c>
      <c r="AM449" s="249">
        <f t="shared" si="450"/>
        <v>0</v>
      </c>
      <c r="AN449" s="249">
        <f t="shared" si="459"/>
        <v>0</v>
      </c>
      <c r="AO449" s="249">
        <f t="shared" si="460"/>
        <v>0</v>
      </c>
      <c r="AP449" s="249">
        <f t="shared" si="461"/>
        <v>0</v>
      </c>
      <c r="AQ449" s="251">
        <f t="shared" si="462"/>
        <v>0</v>
      </c>
      <c r="AR449" s="243">
        <f t="shared" si="451"/>
        <v>0</v>
      </c>
      <c r="AS449" s="243">
        <f t="shared" si="442"/>
        <v>0</v>
      </c>
      <c r="AT449" s="249">
        <f t="shared" si="463"/>
        <v>0</v>
      </c>
      <c r="AU449" s="249">
        <f t="shared" si="452"/>
        <v>0</v>
      </c>
      <c r="AV449" s="44">
        <f t="shared" si="479"/>
        <v>1</v>
      </c>
      <c r="AW449" s="44">
        <f t="shared" si="480"/>
        <v>0</v>
      </c>
      <c r="AX449" s="249" t="e">
        <f t="shared" si="453"/>
        <v>#VALUE!</v>
      </c>
      <c r="AY449" s="249" t="e">
        <f t="shared" si="481"/>
        <v>#VALUE!</v>
      </c>
      <c r="AZ449" s="243" t="e">
        <f t="shared" si="482"/>
        <v>#VALUE!</v>
      </c>
      <c r="BA449" s="253">
        <f t="shared" si="483"/>
        <v>0</v>
      </c>
      <c r="BB449" s="253">
        <f t="shared" si="484"/>
        <v>0</v>
      </c>
      <c r="BC449" s="226">
        <f t="shared" si="485"/>
        <v>0</v>
      </c>
      <c r="BD449" s="249" t="b">
        <f t="shared" si="486"/>
        <v>0</v>
      </c>
      <c r="BE449" s="249">
        <f t="shared" si="443"/>
        <v>0</v>
      </c>
      <c r="BF449" s="236">
        <f t="shared" si="444"/>
        <v>0</v>
      </c>
      <c r="BG449" s="80"/>
      <c r="BH449" s="80"/>
      <c r="BI449" s="80"/>
      <c r="BN449" s="82"/>
      <c r="BO449" s="82"/>
      <c r="BP449" s="82"/>
      <c r="BQ449" s="82"/>
      <c r="BR449" s="82"/>
      <c r="BS449" s="82"/>
      <c r="BU449" s="131"/>
      <c r="BV449" s="131"/>
    </row>
    <row r="450" spans="1:74" ht="12.75" customHeight="1">
      <c r="A450" s="56"/>
      <c r="B450" s="93"/>
      <c r="C450" s="40" t="str">
        <f t="shared" si="445"/>
        <v/>
      </c>
      <c r="D450" s="55" t="str">
        <f t="shared" si="441"/>
        <v/>
      </c>
      <c r="E450" s="102" t="str">
        <f t="shared" ref="E450:E513" si="487">IF(B450*R450=0,"",AF450)</f>
        <v/>
      </c>
      <c r="F450" s="103" t="str">
        <f t="shared" si="454"/>
        <v/>
      </c>
      <c r="G450" s="102" t="str">
        <f t="shared" ref="G450:G513" si="488">IF(B450*R450=0,"",AP450)</f>
        <v/>
      </c>
      <c r="H450" s="189" t="str">
        <f t="shared" si="455"/>
        <v/>
      </c>
      <c r="I450" s="190"/>
      <c r="J450" s="104"/>
      <c r="K450" s="104"/>
      <c r="L450" s="105" t="str">
        <f t="shared" si="446"/>
        <v/>
      </c>
      <c r="M450" s="104"/>
      <c r="N450" s="104"/>
      <c r="O450" s="107" t="str">
        <f t="shared" si="447"/>
        <v/>
      </c>
      <c r="P450" s="53"/>
      <c r="Q450" s="254"/>
      <c r="R450" s="238">
        <f t="shared" si="464"/>
        <v>0</v>
      </c>
      <c r="S450" s="44">
        <f t="shared" si="465"/>
        <v>0</v>
      </c>
      <c r="T450" s="44">
        <f t="shared" si="466"/>
        <v>1900</v>
      </c>
      <c r="U450" s="44">
        <f t="shared" si="467"/>
        <v>0</v>
      </c>
      <c r="V450" s="44">
        <f t="shared" si="468"/>
        <v>0</v>
      </c>
      <c r="W450" s="44">
        <f t="shared" si="448"/>
        <v>0</v>
      </c>
      <c r="X450" s="236">
        <f t="shared" si="469"/>
        <v>1</v>
      </c>
      <c r="Y450" s="236">
        <f t="shared" si="470"/>
        <v>0</v>
      </c>
      <c r="Z450" s="236">
        <f t="shared" si="471"/>
        <v>0</v>
      </c>
      <c r="AA450" s="236">
        <f t="shared" si="472"/>
        <v>0</v>
      </c>
      <c r="AB450" s="236">
        <f t="shared" si="473"/>
        <v>0</v>
      </c>
      <c r="AC450" s="251">
        <f>PMT(U450/R24*(AB450),1,-AQ449,AQ449)</f>
        <v>0</v>
      </c>
      <c r="AD450" s="251">
        <f t="shared" si="474"/>
        <v>0</v>
      </c>
      <c r="AE450" s="251">
        <f t="shared" si="475"/>
        <v>0</v>
      </c>
      <c r="AF450" s="251">
        <f t="shared" si="476"/>
        <v>0</v>
      </c>
      <c r="AG450" s="251">
        <f t="shared" si="477"/>
        <v>0</v>
      </c>
      <c r="AH450" s="252">
        <f t="shared" si="456"/>
        <v>0</v>
      </c>
      <c r="AI450" s="252">
        <f t="shared" si="457"/>
        <v>1</v>
      </c>
      <c r="AJ450" s="236">
        <f t="shared" si="458"/>
        <v>0</v>
      </c>
      <c r="AK450" s="249">
        <f t="shared" si="449"/>
        <v>0</v>
      </c>
      <c r="AL450" s="236">
        <f t="shared" si="478"/>
        <v>0</v>
      </c>
      <c r="AM450" s="249">
        <f t="shared" si="450"/>
        <v>0</v>
      </c>
      <c r="AN450" s="249">
        <f t="shared" si="459"/>
        <v>0</v>
      </c>
      <c r="AO450" s="249">
        <f t="shared" si="460"/>
        <v>0</v>
      </c>
      <c r="AP450" s="249">
        <f t="shared" si="461"/>
        <v>0</v>
      </c>
      <c r="AQ450" s="251">
        <f t="shared" si="462"/>
        <v>0</v>
      </c>
      <c r="AR450" s="243">
        <f t="shared" si="451"/>
        <v>0</v>
      </c>
      <c r="AS450" s="243">
        <f t="shared" si="442"/>
        <v>0</v>
      </c>
      <c r="AT450" s="249">
        <f t="shared" si="463"/>
        <v>0</v>
      </c>
      <c r="AU450" s="249">
        <f t="shared" si="452"/>
        <v>0</v>
      </c>
      <c r="AV450" s="44">
        <f t="shared" si="479"/>
        <v>1</v>
      </c>
      <c r="AW450" s="44">
        <f t="shared" si="480"/>
        <v>0</v>
      </c>
      <c r="AX450" s="249" t="e">
        <f t="shared" si="453"/>
        <v>#VALUE!</v>
      </c>
      <c r="AY450" s="249" t="e">
        <f t="shared" si="481"/>
        <v>#VALUE!</v>
      </c>
      <c r="AZ450" s="243" t="e">
        <f t="shared" si="482"/>
        <v>#VALUE!</v>
      </c>
      <c r="BA450" s="253">
        <f t="shared" si="483"/>
        <v>0</v>
      </c>
      <c r="BB450" s="253">
        <f t="shared" si="484"/>
        <v>0</v>
      </c>
      <c r="BC450" s="226">
        <f t="shared" si="485"/>
        <v>0</v>
      </c>
      <c r="BD450" s="249" t="b">
        <f t="shared" si="486"/>
        <v>0</v>
      </c>
      <c r="BE450" s="249">
        <f t="shared" si="443"/>
        <v>0</v>
      </c>
      <c r="BF450" s="236">
        <f t="shared" si="444"/>
        <v>0</v>
      </c>
      <c r="BG450" s="80"/>
      <c r="BH450" s="80"/>
      <c r="BI450" s="80"/>
      <c r="BN450" s="82"/>
      <c r="BO450" s="82"/>
      <c r="BP450" s="82"/>
      <c r="BQ450" s="82"/>
      <c r="BR450" s="82"/>
      <c r="BS450" s="82"/>
      <c r="BU450" s="131"/>
      <c r="BV450" s="131"/>
    </row>
    <row r="451" spans="1:74" ht="12.75" customHeight="1">
      <c r="A451" s="56"/>
      <c r="B451" s="93"/>
      <c r="C451" s="40" t="str">
        <f t="shared" si="445"/>
        <v/>
      </c>
      <c r="D451" s="55" t="str">
        <f t="shared" ref="D451:D514" si="489">IF(A451="","",(D450))</f>
        <v/>
      </c>
      <c r="E451" s="102" t="str">
        <f t="shared" si="487"/>
        <v/>
      </c>
      <c r="F451" s="103" t="str">
        <f t="shared" si="454"/>
        <v/>
      </c>
      <c r="G451" s="102" t="str">
        <f t="shared" si="488"/>
        <v/>
      </c>
      <c r="H451" s="189" t="str">
        <f t="shared" si="455"/>
        <v/>
      </c>
      <c r="I451" s="190"/>
      <c r="J451" s="104"/>
      <c r="K451" s="104"/>
      <c r="L451" s="105" t="str">
        <f t="shared" si="446"/>
        <v/>
      </c>
      <c r="M451" s="104"/>
      <c r="N451" s="104"/>
      <c r="O451" s="107" t="str">
        <f t="shared" si="447"/>
        <v/>
      </c>
      <c r="P451" s="53"/>
      <c r="Q451" s="254"/>
      <c r="R451" s="238">
        <f t="shared" si="464"/>
        <v>0</v>
      </c>
      <c r="S451" s="44">
        <f t="shared" si="465"/>
        <v>0</v>
      </c>
      <c r="T451" s="44">
        <f t="shared" si="466"/>
        <v>1900</v>
      </c>
      <c r="U451" s="44">
        <f t="shared" si="467"/>
        <v>0</v>
      </c>
      <c r="V451" s="44">
        <f t="shared" si="468"/>
        <v>0</v>
      </c>
      <c r="W451" s="44">
        <f t="shared" si="448"/>
        <v>0</v>
      </c>
      <c r="X451" s="236">
        <f t="shared" si="469"/>
        <v>1</v>
      </c>
      <c r="Y451" s="236">
        <f t="shared" si="470"/>
        <v>0</v>
      </c>
      <c r="Z451" s="236">
        <f t="shared" si="471"/>
        <v>0</v>
      </c>
      <c r="AA451" s="236">
        <f t="shared" si="472"/>
        <v>0</v>
      </c>
      <c r="AB451" s="236">
        <f t="shared" si="473"/>
        <v>0</v>
      </c>
      <c r="AC451" s="251">
        <f>PMT(U451/R24*(AB451),1,-AQ450,AQ450)</f>
        <v>0</v>
      </c>
      <c r="AD451" s="251">
        <f t="shared" si="474"/>
        <v>0</v>
      </c>
      <c r="AE451" s="251">
        <f t="shared" si="475"/>
        <v>0</v>
      </c>
      <c r="AF451" s="251">
        <f t="shared" si="476"/>
        <v>0</v>
      </c>
      <c r="AG451" s="251">
        <f t="shared" si="477"/>
        <v>0</v>
      </c>
      <c r="AH451" s="252">
        <f t="shared" si="456"/>
        <v>0</v>
      </c>
      <c r="AI451" s="252">
        <f t="shared" si="457"/>
        <v>1</v>
      </c>
      <c r="AJ451" s="236">
        <f t="shared" si="458"/>
        <v>0</v>
      </c>
      <c r="AK451" s="249">
        <f t="shared" si="449"/>
        <v>0</v>
      </c>
      <c r="AL451" s="236">
        <f t="shared" si="478"/>
        <v>0</v>
      </c>
      <c r="AM451" s="249">
        <f t="shared" si="450"/>
        <v>0</v>
      </c>
      <c r="AN451" s="249">
        <f t="shared" si="459"/>
        <v>0</v>
      </c>
      <c r="AO451" s="249">
        <f t="shared" si="460"/>
        <v>0</v>
      </c>
      <c r="AP451" s="249">
        <f t="shared" si="461"/>
        <v>0</v>
      </c>
      <c r="AQ451" s="251">
        <f t="shared" si="462"/>
        <v>0</v>
      </c>
      <c r="AR451" s="243">
        <f t="shared" si="451"/>
        <v>0</v>
      </c>
      <c r="AS451" s="243">
        <f t="shared" si="442"/>
        <v>0</v>
      </c>
      <c r="AT451" s="249">
        <f t="shared" si="463"/>
        <v>0</v>
      </c>
      <c r="AU451" s="249">
        <f t="shared" si="452"/>
        <v>0</v>
      </c>
      <c r="AV451" s="44">
        <f t="shared" si="479"/>
        <v>1</v>
      </c>
      <c r="AW451" s="44">
        <f t="shared" si="480"/>
        <v>0</v>
      </c>
      <c r="AX451" s="249" t="e">
        <f t="shared" si="453"/>
        <v>#VALUE!</v>
      </c>
      <c r="AY451" s="249" t="e">
        <f t="shared" si="481"/>
        <v>#VALUE!</v>
      </c>
      <c r="AZ451" s="243" t="e">
        <f t="shared" si="482"/>
        <v>#VALUE!</v>
      </c>
      <c r="BA451" s="253">
        <f t="shared" si="483"/>
        <v>0</v>
      </c>
      <c r="BB451" s="253">
        <f t="shared" si="484"/>
        <v>0</v>
      </c>
      <c r="BC451" s="226">
        <f t="shared" si="485"/>
        <v>0</v>
      </c>
      <c r="BD451" s="249" t="b">
        <f t="shared" si="486"/>
        <v>0</v>
      </c>
      <c r="BE451" s="249">
        <f t="shared" si="443"/>
        <v>0</v>
      </c>
      <c r="BF451" s="236">
        <f t="shared" si="444"/>
        <v>0</v>
      </c>
      <c r="BG451" s="80"/>
      <c r="BH451" s="80"/>
      <c r="BI451" s="80"/>
      <c r="BN451" s="82"/>
      <c r="BO451" s="82"/>
      <c r="BP451" s="82"/>
      <c r="BQ451" s="82"/>
      <c r="BR451" s="82"/>
      <c r="BS451" s="82"/>
      <c r="BU451" s="131"/>
      <c r="BV451" s="131"/>
    </row>
    <row r="452" spans="1:74" ht="12.75" customHeight="1">
      <c r="A452" s="56"/>
      <c r="B452" s="93"/>
      <c r="C452" s="40" t="str">
        <f t="shared" si="445"/>
        <v/>
      </c>
      <c r="D452" s="55" t="str">
        <f t="shared" si="489"/>
        <v/>
      </c>
      <c r="E452" s="102" t="str">
        <f t="shared" si="487"/>
        <v/>
      </c>
      <c r="F452" s="103" t="str">
        <f t="shared" si="454"/>
        <v/>
      </c>
      <c r="G452" s="102" t="str">
        <f t="shared" si="488"/>
        <v/>
      </c>
      <c r="H452" s="189" t="str">
        <f t="shared" si="455"/>
        <v/>
      </c>
      <c r="I452" s="190"/>
      <c r="J452" s="104"/>
      <c r="K452" s="104"/>
      <c r="L452" s="105" t="str">
        <f t="shared" si="446"/>
        <v/>
      </c>
      <c r="M452" s="104"/>
      <c r="N452" s="104"/>
      <c r="O452" s="107" t="str">
        <f t="shared" si="447"/>
        <v/>
      </c>
      <c r="P452" s="53"/>
      <c r="Q452" s="254"/>
      <c r="R452" s="238">
        <f t="shared" si="464"/>
        <v>0</v>
      </c>
      <c r="S452" s="44">
        <f t="shared" si="465"/>
        <v>0</v>
      </c>
      <c r="T452" s="44">
        <f t="shared" si="466"/>
        <v>1900</v>
      </c>
      <c r="U452" s="44">
        <f t="shared" si="467"/>
        <v>0</v>
      </c>
      <c r="V452" s="44">
        <f t="shared" si="468"/>
        <v>0</v>
      </c>
      <c r="W452" s="44">
        <f t="shared" si="448"/>
        <v>0</v>
      </c>
      <c r="X452" s="236">
        <f t="shared" si="469"/>
        <v>1</v>
      </c>
      <c r="Y452" s="236">
        <f t="shared" si="470"/>
        <v>0</v>
      </c>
      <c r="Z452" s="236">
        <f t="shared" si="471"/>
        <v>0</v>
      </c>
      <c r="AA452" s="236">
        <f t="shared" si="472"/>
        <v>0</v>
      </c>
      <c r="AB452" s="236">
        <f t="shared" si="473"/>
        <v>0</v>
      </c>
      <c r="AC452" s="251">
        <f>PMT(U452/R24*(AB452),1,-AQ451,AQ451)</f>
        <v>0</v>
      </c>
      <c r="AD452" s="251">
        <f t="shared" si="474"/>
        <v>0</v>
      </c>
      <c r="AE452" s="251">
        <f t="shared" si="475"/>
        <v>0</v>
      </c>
      <c r="AF452" s="251">
        <f t="shared" si="476"/>
        <v>0</v>
      </c>
      <c r="AG452" s="251">
        <f t="shared" si="477"/>
        <v>0</v>
      </c>
      <c r="AH452" s="252">
        <f t="shared" si="456"/>
        <v>0</v>
      </c>
      <c r="AI452" s="252">
        <f t="shared" si="457"/>
        <v>1</v>
      </c>
      <c r="AJ452" s="236">
        <f t="shared" si="458"/>
        <v>0</v>
      </c>
      <c r="AK452" s="249">
        <f t="shared" si="449"/>
        <v>0</v>
      </c>
      <c r="AL452" s="236">
        <f t="shared" si="478"/>
        <v>0</v>
      </c>
      <c r="AM452" s="249">
        <f t="shared" si="450"/>
        <v>0</v>
      </c>
      <c r="AN452" s="249">
        <f t="shared" si="459"/>
        <v>0</v>
      </c>
      <c r="AO452" s="249">
        <f t="shared" si="460"/>
        <v>0</v>
      </c>
      <c r="AP452" s="249">
        <f t="shared" si="461"/>
        <v>0</v>
      </c>
      <c r="AQ452" s="251">
        <f t="shared" si="462"/>
        <v>0</v>
      </c>
      <c r="AR452" s="243">
        <f t="shared" si="451"/>
        <v>0</v>
      </c>
      <c r="AS452" s="243">
        <f t="shared" si="442"/>
        <v>0</v>
      </c>
      <c r="AT452" s="249">
        <f t="shared" si="463"/>
        <v>0</v>
      </c>
      <c r="AU452" s="249">
        <f t="shared" si="452"/>
        <v>0</v>
      </c>
      <c r="AV452" s="44">
        <f t="shared" si="479"/>
        <v>1</v>
      </c>
      <c r="AW452" s="44">
        <f t="shared" si="480"/>
        <v>0</v>
      </c>
      <c r="AX452" s="249" t="e">
        <f t="shared" si="453"/>
        <v>#VALUE!</v>
      </c>
      <c r="AY452" s="249" t="e">
        <f t="shared" si="481"/>
        <v>#VALUE!</v>
      </c>
      <c r="AZ452" s="243" t="e">
        <f t="shared" si="482"/>
        <v>#VALUE!</v>
      </c>
      <c r="BA452" s="253">
        <f t="shared" si="483"/>
        <v>0</v>
      </c>
      <c r="BB452" s="253">
        <f t="shared" si="484"/>
        <v>0</v>
      </c>
      <c r="BC452" s="226">
        <f t="shared" si="485"/>
        <v>0</v>
      </c>
      <c r="BD452" s="249" t="b">
        <f t="shared" si="486"/>
        <v>0</v>
      </c>
      <c r="BE452" s="249">
        <f t="shared" si="443"/>
        <v>0</v>
      </c>
      <c r="BF452" s="236">
        <f t="shared" si="444"/>
        <v>0</v>
      </c>
      <c r="BG452" s="80"/>
      <c r="BH452" s="80"/>
      <c r="BI452" s="80"/>
      <c r="BN452" s="82"/>
      <c r="BO452" s="82"/>
      <c r="BP452" s="82"/>
      <c r="BQ452" s="82"/>
      <c r="BR452" s="82"/>
      <c r="BS452" s="82"/>
      <c r="BU452" s="131"/>
      <c r="BV452" s="131"/>
    </row>
    <row r="453" spans="1:74" ht="12.75" customHeight="1">
      <c r="A453" s="56"/>
      <c r="B453" s="93"/>
      <c r="C453" s="40" t="str">
        <f t="shared" si="445"/>
        <v/>
      </c>
      <c r="D453" s="55" t="str">
        <f t="shared" si="489"/>
        <v/>
      </c>
      <c r="E453" s="102" t="str">
        <f t="shared" si="487"/>
        <v/>
      </c>
      <c r="F453" s="103" t="str">
        <f t="shared" si="454"/>
        <v/>
      </c>
      <c r="G453" s="102" t="str">
        <f t="shared" si="488"/>
        <v/>
      </c>
      <c r="H453" s="189" t="str">
        <f t="shared" si="455"/>
        <v/>
      </c>
      <c r="I453" s="190"/>
      <c r="J453" s="104"/>
      <c r="K453" s="104"/>
      <c r="L453" s="105" t="str">
        <f t="shared" si="446"/>
        <v/>
      </c>
      <c r="M453" s="104"/>
      <c r="N453" s="104"/>
      <c r="O453" s="107" t="str">
        <f t="shared" si="447"/>
        <v/>
      </c>
      <c r="P453" s="53"/>
      <c r="Q453" s="254"/>
      <c r="R453" s="238">
        <f t="shared" si="464"/>
        <v>0</v>
      </c>
      <c r="S453" s="44">
        <f t="shared" si="465"/>
        <v>0</v>
      </c>
      <c r="T453" s="44">
        <f t="shared" si="466"/>
        <v>1900</v>
      </c>
      <c r="U453" s="44">
        <f t="shared" si="467"/>
        <v>0</v>
      </c>
      <c r="V453" s="44">
        <f t="shared" si="468"/>
        <v>0</v>
      </c>
      <c r="W453" s="44">
        <f t="shared" si="448"/>
        <v>0</v>
      </c>
      <c r="X453" s="236">
        <f t="shared" si="469"/>
        <v>1</v>
      </c>
      <c r="Y453" s="236">
        <f t="shared" si="470"/>
        <v>0</v>
      </c>
      <c r="Z453" s="236">
        <f t="shared" si="471"/>
        <v>0</v>
      </c>
      <c r="AA453" s="236">
        <f t="shared" si="472"/>
        <v>0</v>
      </c>
      <c r="AB453" s="236">
        <f t="shared" si="473"/>
        <v>0</v>
      </c>
      <c r="AC453" s="251">
        <f>PMT(U453/R24*(AB453),1,-AQ452,AQ452)</f>
        <v>0</v>
      </c>
      <c r="AD453" s="251">
        <f t="shared" si="474"/>
        <v>0</v>
      </c>
      <c r="AE453" s="251">
        <f t="shared" si="475"/>
        <v>0</v>
      </c>
      <c r="AF453" s="251">
        <f t="shared" si="476"/>
        <v>0</v>
      </c>
      <c r="AG453" s="251">
        <f t="shared" si="477"/>
        <v>0</v>
      </c>
      <c r="AH453" s="252">
        <f t="shared" si="456"/>
        <v>0</v>
      </c>
      <c r="AI453" s="252">
        <f t="shared" si="457"/>
        <v>1</v>
      </c>
      <c r="AJ453" s="236">
        <f t="shared" si="458"/>
        <v>0</v>
      </c>
      <c r="AK453" s="249">
        <f t="shared" si="449"/>
        <v>0</v>
      </c>
      <c r="AL453" s="236">
        <f t="shared" si="478"/>
        <v>0</v>
      </c>
      <c r="AM453" s="249">
        <f t="shared" si="450"/>
        <v>0</v>
      </c>
      <c r="AN453" s="249">
        <f t="shared" si="459"/>
        <v>0</v>
      </c>
      <c r="AO453" s="249">
        <f t="shared" si="460"/>
        <v>0</v>
      </c>
      <c r="AP453" s="249">
        <f t="shared" si="461"/>
        <v>0</v>
      </c>
      <c r="AQ453" s="251">
        <f t="shared" si="462"/>
        <v>0</v>
      </c>
      <c r="AR453" s="243">
        <f t="shared" si="451"/>
        <v>0</v>
      </c>
      <c r="AS453" s="243">
        <f t="shared" si="442"/>
        <v>0</v>
      </c>
      <c r="AT453" s="249">
        <f t="shared" si="463"/>
        <v>0</v>
      </c>
      <c r="AU453" s="249">
        <f t="shared" si="452"/>
        <v>0</v>
      </c>
      <c r="AV453" s="44">
        <f t="shared" si="479"/>
        <v>1</v>
      </c>
      <c r="AW453" s="44">
        <f t="shared" si="480"/>
        <v>0</v>
      </c>
      <c r="AX453" s="249" t="e">
        <f t="shared" si="453"/>
        <v>#VALUE!</v>
      </c>
      <c r="AY453" s="249" t="e">
        <f t="shared" si="481"/>
        <v>#VALUE!</v>
      </c>
      <c r="AZ453" s="243" t="e">
        <f t="shared" si="482"/>
        <v>#VALUE!</v>
      </c>
      <c r="BA453" s="253">
        <f t="shared" si="483"/>
        <v>0</v>
      </c>
      <c r="BB453" s="253">
        <f t="shared" si="484"/>
        <v>0</v>
      </c>
      <c r="BC453" s="226">
        <f t="shared" si="485"/>
        <v>0</v>
      </c>
      <c r="BD453" s="249" t="b">
        <f t="shared" si="486"/>
        <v>0</v>
      </c>
      <c r="BE453" s="249">
        <f t="shared" si="443"/>
        <v>0</v>
      </c>
      <c r="BF453" s="236">
        <f t="shared" si="444"/>
        <v>0</v>
      </c>
      <c r="BG453" s="80"/>
      <c r="BH453" s="80"/>
      <c r="BI453" s="80"/>
      <c r="BN453" s="82"/>
      <c r="BO453" s="82"/>
      <c r="BP453" s="82"/>
      <c r="BQ453" s="82"/>
      <c r="BR453" s="82"/>
      <c r="BS453" s="82"/>
      <c r="BU453" s="131"/>
      <c r="BV453" s="131"/>
    </row>
    <row r="454" spans="1:74" ht="12.75" customHeight="1">
      <c r="A454" s="56"/>
      <c r="B454" s="93"/>
      <c r="C454" s="40" t="str">
        <f t="shared" si="445"/>
        <v/>
      </c>
      <c r="D454" s="55" t="str">
        <f t="shared" si="489"/>
        <v/>
      </c>
      <c r="E454" s="102" t="str">
        <f t="shared" si="487"/>
        <v/>
      </c>
      <c r="F454" s="103" t="str">
        <f t="shared" si="454"/>
        <v/>
      </c>
      <c r="G454" s="102" t="str">
        <f t="shared" si="488"/>
        <v/>
      </c>
      <c r="H454" s="189" t="str">
        <f t="shared" si="455"/>
        <v/>
      </c>
      <c r="I454" s="190"/>
      <c r="J454" s="104"/>
      <c r="K454" s="104"/>
      <c r="L454" s="105" t="str">
        <f t="shared" si="446"/>
        <v/>
      </c>
      <c r="M454" s="104"/>
      <c r="N454" s="104"/>
      <c r="O454" s="107" t="str">
        <f t="shared" si="447"/>
        <v/>
      </c>
      <c r="P454" s="53"/>
      <c r="Q454" s="254"/>
      <c r="R454" s="238">
        <f t="shared" si="464"/>
        <v>0</v>
      </c>
      <c r="S454" s="44">
        <f t="shared" si="465"/>
        <v>0</v>
      </c>
      <c r="T454" s="44">
        <f t="shared" si="466"/>
        <v>1900</v>
      </c>
      <c r="U454" s="44">
        <f t="shared" si="467"/>
        <v>0</v>
      </c>
      <c r="V454" s="44">
        <f t="shared" si="468"/>
        <v>0</v>
      </c>
      <c r="W454" s="44">
        <f t="shared" si="448"/>
        <v>0</v>
      </c>
      <c r="X454" s="236">
        <f t="shared" si="469"/>
        <v>1</v>
      </c>
      <c r="Y454" s="236">
        <f t="shared" si="470"/>
        <v>0</v>
      </c>
      <c r="Z454" s="236">
        <f t="shared" si="471"/>
        <v>0</v>
      </c>
      <c r="AA454" s="236">
        <f t="shared" si="472"/>
        <v>0</v>
      </c>
      <c r="AB454" s="236">
        <f t="shared" si="473"/>
        <v>0</v>
      </c>
      <c r="AC454" s="251">
        <f>PMT(U454/R24*(AB454),1,-AQ453,AQ453)</f>
        <v>0</v>
      </c>
      <c r="AD454" s="251">
        <f t="shared" si="474"/>
        <v>0</v>
      </c>
      <c r="AE454" s="251">
        <f t="shared" si="475"/>
        <v>0</v>
      </c>
      <c r="AF454" s="251">
        <f t="shared" si="476"/>
        <v>0</v>
      </c>
      <c r="AG454" s="251">
        <f t="shared" si="477"/>
        <v>0</v>
      </c>
      <c r="AH454" s="252">
        <f t="shared" si="456"/>
        <v>0</v>
      </c>
      <c r="AI454" s="252">
        <f t="shared" si="457"/>
        <v>1</v>
      </c>
      <c r="AJ454" s="236">
        <f t="shared" si="458"/>
        <v>0</v>
      </c>
      <c r="AK454" s="249">
        <f t="shared" si="449"/>
        <v>0</v>
      </c>
      <c r="AL454" s="236">
        <f t="shared" si="478"/>
        <v>0</v>
      </c>
      <c r="AM454" s="249">
        <f t="shared" si="450"/>
        <v>0</v>
      </c>
      <c r="AN454" s="249">
        <f t="shared" si="459"/>
        <v>0</v>
      </c>
      <c r="AO454" s="249">
        <f t="shared" si="460"/>
        <v>0</v>
      </c>
      <c r="AP454" s="249">
        <f t="shared" si="461"/>
        <v>0</v>
      </c>
      <c r="AQ454" s="251">
        <f t="shared" si="462"/>
        <v>0</v>
      </c>
      <c r="AR454" s="243">
        <f t="shared" si="451"/>
        <v>0</v>
      </c>
      <c r="AS454" s="243">
        <f t="shared" si="442"/>
        <v>0</v>
      </c>
      <c r="AT454" s="249">
        <f t="shared" si="463"/>
        <v>0</v>
      </c>
      <c r="AU454" s="249">
        <f t="shared" si="452"/>
        <v>0</v>
      </c>
      <c r="AV454" s="44">
        <f t="shared" si="479"/>
        <v>1</v>
      </c>
      <c r="AW454" s="44">
        <f t="shared" si="480"/>
        <v>0</v>
      </c>
      <c r="AX454" s="249" t="e">
        <f t="shared" si="453"/>
        <v>#VALUE!</v>
      </c>
      <c r="AY454" s="249" t="e">
        <f t="shared" si="481"/>
        <v>#VALUE!</v>
      </c>
      <c r="AZ454" s="243" t="e">
        <f t="shared" si="482"/>
        <v>#VALUE!</v>
      </c>
      <c r="BA454" s="253">
        <f t="shared" si="483"/>
        <v>0</v>
      </c>
      <c r="BB454" s="253">
        <f t="shared" si="484"/>
        <v>0</v>
      </c>
      <c r="BC454" s="226">
        <f t="shared" si="485"/>
        <v>0</v>
      </c>
      <c r="BD454" s="249" t="b">
        <f t="shared" si="486"/>
        <v>0</v>
      </c>
      <c r="BE454" s="249">
        <f t="shared" si="443"/>
        <v>0</v>
      </c>
      <c r="BF454" s="236">
        <f t="shared" si="444"/>
        <v>0</v>
      </c>
      <c r="BG454" s="80"/>
      <c r="BH454" s="80"/>
      <c r="BI454" s="80"/>
      <c r="BN454" s="82"/>
      <c r="BO454" s="82"/>
      <c r="BP454" s="82"/>
      <c r="BQ454" s="82"/>
      <c r="BR454" s="82"/>
      <c r="BS454" s="82"/>
      <c r="BU454" s="131"/>
      <c r="BV454" s="131"/>
    </row>
    <row r="455" spans="1:74" ht="12.75" customHeight="1">
      <c r="A455" s="56"/>
      <c r="B455" s="93"/>
      <c r="C455" s="40" t="str">
        <f t="shared" si="445"/>
        <v/>
      </c>
      <c r="D455" s="55" t="str">
        <f t="shared" si="489"/>
        <v/>
      </c>
      <c r="E455" s="102" t="str">
        <f t="shared" si="487"/>
        <v/>
      </c>
      <c r="F455" s="103" t="str">
        <f t="shared" si="454"/>
        <v/>
      </c>
      <c r="G455" s="102" t="str">
        <f t="shared" si="488"/>
        <v/>
      </c>
      <c r="H455" s="189" t="str">
        <f t="shared" si="455"/>
        <v/>
      </c>
      <c r="I455" s="190"/>
      <c r="J455" s="104"/>
      <c r="K455" s="104"/>
      <c r="L455" s="105" t="str">
        <f t="shared" si="446"/>
        <v/>
      </c>
      <c r="M455" s="104"/>
      <c r="N455" s="104"/>
      <c r="O455" s="107" t="str">
        <f t="shared" si="447"/>
        <v/>
      </c>
      <c r="P455" s="53"/>
      <c r="Q455" s="254"/>
      <c r="R455" s="238">
        <f t="shared" si="464"/>
        <v>0</v>
      </c>
      <c r="S455" s="44">
        <f t="shared" si="465"/>
        <v>0</v>
      </c>
      <c r="T455" s="44">
        <f t="shared" si="466"/>
        <v>1900</v>
      </c>
      <c r="U455" s="44">
        <f t="shared" si="467"/>
        <v>0</v>
      </c>
      <c r="V455" s="44">
        <f t="shared" si="468"/>
        <v>0</v>
      </c>
      <c r="W455" s="44">
        <f t="shared" si="448"/>
        <v>0</v>
      </c>
      <c r="X455" s="236">
        <f t="shared" si="469"/>
        <v>1</v>
      </c>
      <c r="Y455" s="236">
        <f t="shared" si="470"/>
        <v>0</v>
      </c>
      <c r="Z455" s="236">
        <f t="shared" si="471"/>
        <v>0</v>
      </c>
      <c r="AA455" s="236">
        <f t="shared" si="472"/>
        <v>0</v>
      </c>
      <c r="AB455" s="236">
        <f t="shared" si="473"/>
        <v>0</v>
      </c>
      <c r="AC455" s="251">
        <f>PMT(U455/R24*(AB455),1,-AQ454,AQ454)</f>
        <v>0</v>
      </c>
      <c r="AD455" s="251">
        <f t="shared" si="474"/>
        <v>0</v>
      </c>
      <c r="AE455" s="251">
        <f t="shared" si="475"/>
        <v>0</v>
      </c>
      <c r="AF455" s="251">
        <f t="shared" si="476"/>
        <v>0</v>
      </c>
      <c r="AG455" s="251">
        <f t="shared" si="477"/>
        <v>0</v>
      </c>
      <c r="AH455" s="252">
        <f t="shared" si="456"/>
        <v>0</v>
      </c>
      <c r="AI455" s="252">
        <f t="shared" si="457"/>
        <v>1</v>
      </c>
      <c r="AJ455" s="236">
        <f t="shared" si="458"/>
        <v>0</v>
      </c>
      <c r="AK455" s="249">
        <f t="shared" si="449"/>
        <v>0</v>
      </c>
      <c r="AL455" s="236">
        <f t="shared" si="478"/>
        <v>0</v>
      </c>
      <c r="AM455" s="249">
        <f t="shared" si="450"/>
        <v>0</v>
      </c>
      <c r="AN455" s="249">
        <f t="shared" si="459"/>
        <v>0</v>
      </c>
      <c r="AO455" s="249">
        <f t="shared" si="460"/>
        <v>0</v>
      </c>
      <c r="AP455" s="249">
        <f t="shared" si="461"/>
        <v>0</v>
      </c>
      <c r="AQ455" s="251">
        <f t="shared" si="462"/>
        <v>0</v>
      </c>
      <c r="AR455" s="243">
        <f t="shared" si="451"/>
        <v>0</v>
      </c>
      <c r="AS455" s="243">
        <f t="shared" si="442"/>
        <v>0</v>
      </c>
      <c r="AT455" s="249">
        <f t="shared" si="463"/>
        <v>0</v>
      </c>
      <c r="AU455" s="249">
        <f t="shared" si="452"/>
        <v>0</v>
      </c>
      <c r="AV455" s="44">
        <f t="shared" si="479"/>
        <v>1</v>
      </c>
      <c r="AW455" s="44">
        <f t="shared" si="480"/>
        <v>0</v>
      </c>
      <c r="AX455" s="249" t="e">
        <f t="shared" si="453"/>
        <v>#VALUE!</v>
      </c>
      <c r="AY455" s="249" t="e">
        <f t="shared" si="481"/>
        <v>#VALUE!</v>
      </c>
      <c r="AZ455" s="243" t="e">
        <f t="shared" si="482"/>
        <v>#VALUE!</v>
      </c>
      <c r="BA455" s="253">
        <f t="shared" si="483"/>
        <v>0</v>
      </c>
      <c r="BB455" s="253">
        <f t="shared" si="484"/>
        <v>0</v>
      </c>
      <c r="BC455" s="226">
        <f t="shared" si="485"/>
        <v>0</v>
      </c>
      <c r="BD455" s="249" t="b">
        <f t="shared" si="486"/>
        <v>0</v>
      </c>
      <c r="BE455" s="249">
        <f t="shared" si="443"/>
        <v>0</v>
      </c>
      <c r="BF455" s="236">
        <f t="shared" si="444"/>
        <v>0</v>
      </c>
      <c r="BG455" s="80"/>
      <c r="BH455" s="80"/>
      <c r="BI455" s="80"/>
      <c r="BN455" s="82"/>
      <c r="BO455" s="82"/>
      <c r="BP455" s="82"/>
      <c r="BQ455" s="82"/>
      <c r="BR455" s="82"/>
      <c r="BS455" s="82"/>
      <c r="BU455" s="131"/>
      <c r="BV455" s="131"/>
    </row>
    <row r="456" spans="1:74" ht="12.75" customHeight="1">
      <c r="A456" s="56"/>
      <c r="B456" s="93"/>
      <c r="C456" s="40" t="str">
        <f t="shared" si="445"/>
        <v/>
      </c>
      <c r="D456" s="55" t="str">
        <f t="shared" si="489"/>
        <v/>
      </c>
      <c r="E456" s="102" t="str">
        <f t="shared" si="487"/>
        <v/>
      </c>
      <c r="F456" s="103" t="str">
        <f t="shared" si="454"/>
        <v/>
      </c>
      <c r="G456" s="102" t="str">
        <f t="shared" si="488"/>
        <v/>
      </c>
      <c r="H456" s="189" t="str">
        <f t="shared" si="455"/>
        <v/>
      </c>
      <c r="I456" s="190"/>
      <c r="J456" s="104"/>
      <c r="K456" s="104"/>
      <c r="L456" s="105" t="str">
        <f t="shared" si="446"/>
        <v/>
      </c>
      <c r="M456" s="104"/>
      <c r="N456" s="104"/>
      <c r="O456" s="107" t="str">
        <f t="shared" si="447"/>
        <v/>
      </c>
      <c r="P456" s="53"/>
      <c r="Q456" s="254"/>
      <c r="R456" s="238">
        <f t="shared" si="464"/>
        <v>0</v>
      </c>
      <c r="S456" s="44">
        <f t="shared" si="465"/>
        <v>0</v>
      </c>
      <c r="T456" s="44">
        <f t="shared" si="466"/>
        <v>1900</v>
      </c>
      <c r="U456" s="44">
        <f t="shared" si="467"/>
        <v>0</v>
      </c>
      <c r="V456" s="44">
        <f t="shared" si="468"/>
        <v>0</v>
      </c>
      <c r="W456" s="44">
        <f t="shared" si="448"/>
        <v>0</v>
      </c>
      <c r="X456" s="236">
        <f t="shared" si="469"/>
        <v>1</v>
      </c>
      <c r="Y456" s="236">
        <f t="shared" si="470"/>
        <v>0</v>
      </c>
      <c r="Z456" s="236">
        <f t="shared" si="471"/>
        <v>0</v>
      </c>
      <c r="AA456" s="236">
        <f t="shared" si="472"/>
        <v>0</v>
      </c>
      <c r="AB456" s="236">
        <f t="shared" si="473"/>
        <v>0</v>
      </c>
      <c r="AC456" s="251">
        <f>PMT(U456/R24*(AB456),1,-AQ455,AQ455)</f>
        <v>0</v>
      </c>
      <c r="AD456" s="251">
        <f t="shared" si="474"/>
        <v>0</v>
      </c>
      <c r="AE456" s="251">
        <f t="shared" si="475"/>
        <v>0</v>
      </c>
      <c r="AF456" s="251">
        <f t="shared" si="476"/>
        <v>0</v>
      </c>
      <c r="AG456" s="251">
        <f t="shared" si="477"/>
        <v>0</v>
      </c>
      <c r="AH456" s="252">
        <f t="shared" si="456"/>
        <v>0</v>
      </c>
      <c r="AI456" s="252">
        <f t="shared" si="457"/>
        <v>1</v>
      </c>
      <c r="AJ456" s="236">
        <f t="shared" si="458"/>
        <v>0</v>
      </c>
      <c r="AK456" s="249">
        <f t="shared" si="449"/>
        <v>0</v>
      </c>
      <c r="AL456" s="236">
        <f t="shared" si="478"/>
        <v>0</v>
      </c>
      <c r="AM456" s="249">
        <f t="shared" si="450"/>
        <v>0</v>
      </c>
      <c r="AN456" s="249">
        <f t="shared" si="459"/>
        <v>0</v>
      </c>
      <c r="AO456" s="249">
        <f t="shared" si="460"/>
        <v>0</v>
      </c>
      <c r="AP456" s="249">
        <f t="shared" si="461"/>
        <v>0</v>
      </c>
      <c r="AQ456" s="251">
        <f t="shared" si="462"/>
        <v>0</v>
      </c>
      <c r="AR456" s="243">
        <f t="shared" si="451"/>
        <v>0</v>
      </c>
      <c r="AS456" s="243">
        <f t="shared" si="442"/>
        <v>0</v>
      </c>
      <c r="AT456" s="249">
        <f t="shared" si="463"/>
        <v>0</v>
      </c>
      <c r="AU456" s="249">
        <f t="shared" si="452"/>
        <v>0</v>
      </c>
      <c r="AV456" s="44">
        <f t="shared" si="479"/>
        <v>1</v>
      </c>
      <c r="AW456" s="44">
        <f t="shared" si="480"/>
        <v>0</v>
      </c>
      <c r="AX456" s="249" t="e">
        <f t="shared" si="453"/>
        <v>#VALUE!</v>
      </c>
      <c r="AY456" s="249" t="e">
        <f t="shared" si="481"/>
        <v>#VALUE!</v>
      </c>
      <c r="AZ456" s="243" t="e">
        <f t="shared" si="482"/>
        <v>#VALUE!</v>
      </c>
      <c r="BA456" s="253">
        <f t="shared" si="483"/>
        <v>0</v>
      </c>
      <c r="BB456" s="253">
        <f t="shared" si="484"/>
        <v>0</v>
      </c>
      <c r="BC456" s="226">
        <f t="shared" si="485"/>
        <v>0</v>
      </c>
      <c r="BD456" s="249" t="b">
        <f t="shared" si="486"/>
        <v>0</v>
      </c>
      <c r="BE456" s="249">
        <f t="shared" si="443"/>
        <v>0</v>
      </c>
      <c r="BF456" s="236">
        <f t="shared" si="444"/>
        <v>0</v>
      </c>
      <c r="BG456" s="80"/>
      <c r="BH456" s="80"/>
      <c r="BI456" s="80"/>
      <c r="BN456" s="82"/>
      <c r="BO456" s="82"/>
      <c r="BP456" s="82"/>
      <c r="BQ456" s="82"/>
      <c r="BR456" s="82"/>
      <c r="BS456" s="82"/>
      <c r="BU456" s="131"/>
      <c r="BV456" s="131"/>
    </row>
    <row r="457" spans="1:74" ht="12.75" customHeight="1">
      <c r="A457" s="56"/>
      <c r="B457" s="93"/>
      <c r="C457" s="40" t="str">
        <f t="shared" si="445"/>
        <v/>
      </c>
      <c r="D457" s="55" t="str">
        <f t="shared" si="489"/>
        <v/>
      </c>
      <c r="E457" s="102" t="str">
        <f t="shared" si="487"/>
        <v/>
      </c>
      <c r="F457" s="103" t="str">
        <f t="shared" si="454"/>
        <v/>
      </c>
      <c r="G457" s="102" t="str">
        <f t="shared" si="488"/>
        <v/>
      </c>
      <c r="H457" s="189" t="str">
        <f t="shared" si="455"/>
        <v/>
      </c>
      <c r="I457" s="190"/>
      <c r="J457" s="104"/>
      <c r="K457" s="104"/>
      <c r="L457" s="105" t="str">
        <f t="shared" si="446"/>
        <v/>
      </c>
      <c r="M457" s="104"/>
      <c r="N457" s="104"/>
      <c r="O457" s="107" t="str">
        <f t="shared" si="447"/>
        <v/>
      </c>
      <c r="P457" s="53"/>
      <c r="Q457" s="254"/>
      <c r="R457" s="238">
        <f t="shared" si="464"/>
        <v>0</v>
      </c>
      <c r="S457" s="44">
        <f t="shared" si="465"/>
        <v>0</v>
      </c>
      <c r="T457" s="44">
        <f t="shared" si="466"/>
        <v>1900</v>
      </c>
      <c r="U457" s="44">
        <f t="shared" si="467"/>
        <v>0</v>
      </c>
      <c r="V457" s="44">
        <f t="shared" si="468"/>
        <v>0</v>
      </c>
      <c r="W457" s="44">
        <f t="shared" si="448"/>
        <v>0</v>
      </c>
      <c r="X457" s="236">
        <f t="shared" si="469"/>
        <v>1</v>
      </c>
      <c r="Y457" s="236">
        <f t="shared" si="470"/>
        <v>0</v>
      </c>
      <c r="Z457" s="236">
        <f t="shared" si="471"/>
        <v>0</v>
      </c>
      <c r="AA457" s="236">
        <f t="shared" si="472"/>
        <v>0</v>
      </c>
      <c r="AB457" s="236">
        <f t="shared" si="473"/>
        <v>0</v>
      </c>
      <c r="AC457" s="251">
        <f>PMT(U457/R24*(AB457),1,-AQ456,AQ456)</f>
        <v>0</v>
      </c>
      <c r="AD457" s="251">
        <f t="shared" si="474"/>
        <v>0</v>
      </c>
      <c r="AE457" s="251">
        <f t="shared" si="475"/>
        <v>0</v>
      </c>
      <c r="AF457" s="251">
        <f t="shared" si="476"/>
        <v>0</v>
      </c>
      <c r="AG457" s="251">
        <f t="shared" si="477"/>
        <v>0</v>
      </c>
      <c r="AH457" s="252">
        <f t="shared" si="456"/>
        <v>0</v>
      </c>
      <c r="AI457" s="252">
        <f t="shared" si="457"/>
        <v>1</v>
      </c>
      <c r="AJ457" s="236">
        <f t="shared" si="458"/>
        <v>0</v>
      </c>
      <c r="AK457" s="249">
        <f t="shared" si="449"/>
        <v>0</v>
      </c>
      <c r="AL457" s="236">
        <f t="shared" si="478"/>
        <v>0</v>
      </c>
      <c r="AM457" s="249">
        <f t="shared" si="450"/>
        <v>0</v>
      </c>
      <c r="AN457" s="249">
        <f t="shared" si="459"/>
        <v>0</v>
      </c>
      <c r="AO457" s="249">
        <f t="shared" si="460"/>
        <v>0</v>
      </c>
      <c r="AP457" s="249">
        <f t="shared" si="461"/>
        <v>0</v>
      </c>
      <c r="AQ457" s="251">
        <f t="shared" si="462"/>
        <v>0</v>
      </c>
      <c r="AR457" s="243">
        <f t="shared" si="451"/>
        <v>0</v>
      </c>
      <c r="AS457" s="243">
        <f t="shared" si="442"/>
        <v>0</v>
      </c>
      <c r="AT457" s="249">
        <f t="shared" si="463"/>
        <v>0</v>
      </c>
      <c r="AU457" s="249">
        <f t="shared" si="452"/>
        <v>0</v>
      </c>
      <c r="AV457" s="44">
        <f t="shared" si="479"/>
        <v>1</v>
      </c>
      <c r="AW457" s="44">
        <f t="shared" si="480"/>
        <v>0</v>
      </c>
      <c r="AX457" s="249" t="e">
        <f t="shared" si="453"/>
        <v>#VALUE!</v>
      </c>
      <c r="AY457" s="249" t="e">
        <f t="shared" si="481"/>
        <v>#VALUE!</v>
      </c>
      <c r="AZ457" s="243" t="e">
        <f t="shared" si="482"/>
        <v>#VALUE!</v>
      </c>
      <c r="BA457" s="253">
        <f t="shared" si="483"/>
        <v>0</v>
      </c>
      <c r="BB457" s="253">
        <f t="shared" si="484"/>
        <v>0</v>
      </c>
      <c r="BC457" s="226">
        <f t="shared" si="485"/>
        <v>0</v>
      </c>
      <c r="BD457" s="249" t="b">
        <f t="shared" si="486"/>
        <v>0</v>
      </c>
      <c r="BE457" s="249">
        <f t="shared" si="443"/>
        <v>0</v>
      </c>
      <c r="BF457" s="236">
        <f t="shared" si="444"/>
        <v>0</v>
      </c>
      <c r="BG457" s="80"/>
      <c r="BH457" s="80"/>
      <c r="BI457" s="80"/>
      <c r="BN457" s="82"/>
      <c r="BO457" s="82"/>
      <c r="BP457" s="82"/>
      <c r="BQ457" s="82"/>
      <c r="BR457" s="82"/>
      <c r="BS457" s="82"/>
      <c r="BU457" s="131"/>
      <c r="BV457" s="131"/>
    </row>
    <row r="458" spans="1:74" ht="12.75" customHeight="1">
      <c r="A458" s="56"/>
      <c r="B458" s="93"/>
      <c r="C458" s="40" t="str">
        <f t="shared" si="445"/>
        <v/>
      </c>
      <c r="D458" s="55" t="str">
        <f t="shared" si="489"/>
        <v/>
      </c>
      <c r="E458" s="102" t="str">
        <f t="shared" si="487"/>
        <v/>
      </c>
      <c r="F458" s="103" t="str">
        <f t="shared" si="454"/>
        <v/>
      </c>
      <c r="G458" s="102" t="str">
        <f t="shared" si="488"/>
        <v/>
      </c>
      <c r="H458" s="189" t="str">
        <f t="shared" si="455"/>
        <v/>
      </c>
      <c r="I458" s="190"/>
      <c r="J458" s="104"/>
      <c r="K458" s="104"/>
      <c r="L458" s="105" t="str">
        <f t="shared" si="446"/>
        <v/>
      </c>
      <c r="M458" s="104"/>
      <c r="N458" s="104"/>
      <c r="O458" s="107" t="str">
        <f t="shared" si="447"/>
        <v/>
      </c>
      <c r="P458" s="53"/>
      <c r="Q458" s="254"/>
      <c r="R458" s="238">
        <f t="shared" si="464"/>
        <v>0</v>
      </c>
      <c r="S458" s="44">
        <f t="shared" si="465"/>
        <v>0</v>
      </c>
      <c r="T458" s="44">
        <f t="shared" si="466"/>
        <v>1900</v>
      </c>
      <c r="U458" s="44">
        <f t="shared" si="467"/>
        <v>0</v>
      </c>
      <c r="V458" s="44">
        <f t="shared" si="468"/>
        <v>0</v>
      </c>
      <c r="W458" s="44">
        <f t="shared" si="448"/>
        <v>0</v>
      </c>
      <c r="X458" s="236">
        <f t="shared" si="469"/>
        <v>1</v>
      </c>
      <c r="Y458" s="236">
        <f t="shared" si="470"/>
        <v>0</v>
      </c>
      <c r="Z458" s="236">
        <f t="shared" si="471"/>
        <v>0</v>
      </c>
      <c r="AA458" s="236">
        <f t="shared" si="472"/>
        <v>0</v>
      </c>
      <c r="AB458" s="236">
        <f t="shared" si="473"/>
        <v>0</v>
      </c>
      <c r="AC458" s="251">
        <f>PMT(U458/R24*(AB458),1,-AQ457,AQ457)</f>
        <v>0</v>
      </c>
      <c r="AD458" s="251">
        <f t="shared" si="474"/>
        <v>0</v>
      </c>
      <c r="AE458" s="251">
        <f t="shared" si="475"/>
        <v>0</v>
      </c>
      <c r="AF458" s="251">
        <f t="shared" si="476"/>
        <v>0</v>
      </c>
      <c r="AG458" s="251">
        <f t="shared" si="477"/>
        <v>0</v>
      </c>
      <c r="AH458" s="252">
        <f t="shared" si="456"/>
        <v>0</v>
      </c>
      <c r="AI458" s="252">
        <f t="shared" si="457"/>
        <v>1</v>
      </c>
      <c r="AJ458" s="236">
        <f t="shared" si="458"/>
        <v>0</v>
      </c>
      <c r="AK458" s="249">
        <f t="shared" si="449"/>
        <v>0</v>
      </c>
      <c r="AL458" s="236">
        <f t="shared" si="478"/>
        <v>0</v>
      </c>
      <c r="AM458" s="249">
        <f t="shared" si="450"/>
        <v>0</v>
      </c>
      <c r="AN458" s="249">
        <f t="shared" si="459"/>
        <v>0</v>
      </c>
      <c r="AO458" s="249">
        <f t="shared" si="460"/>
        <v>0</v>
      </c>
      <c r="AP458" s="249">
        <f t="shared" si="461"/>
        <v>0</v>
      </c>
      <c r="AQ458" s="251">
        <f t="shared" si="462"/>
        <v>0</v>
      </c>
      <c r="AR458" s="243">
        <f t="shared" si="451"/>
        <v>0</v>
      </c>
      <c r="AS458" s="243">
        <f t="shared" si="442"/>
        <v>0</v>
      </c>
      <c r="AT458" s="249">
        <f t="shared" si="463"/>
        <v>0</v>
      </c>
      <c r="AU458" s="249">
        <f t="shared" si="452"/>
        <v>0</v>
      </c>
      <c r="AV458" s="44">
        <f t="shared" si="479"/>
        <v>1</v>
      </c>
      <c r="AW458" s="44">
        <f t="shared" si="480"/>
        <v>0</v>
      </c>
      <c r="AX458" s="249" t="e">
        <f t="shared" si="453"/>
        <v>#VALUE!</v>
      </c>
      <c r="AY458" s="249" t="e">
        <f t="shared" si="481"/>
        <v>#VALUE!</v>
      </c>
      <c r="AZ458" s="243" t="e">
        <f t="shared" si="482"/>
        <v>#VALUE!</v>
      </c>
      <c r="BA458" s="253">
        <f t="shared" si="483"/>
        <v>0</v>
      </c>
      <c r="BB458" s="253">
        <f t="shared" si="484"/>
        <v>0</v>
      </c>
      <c r="BC458" s="226">
        <f t="shared" si="485"/>
        <v>0</v>
      </c>
      <c r="BD458" s="249" t="b">
        <f t="shared" si="486"/>
        <v>0</v>
      </c>
      <c r="BE458" s="249">
        <f t="shared" si="443"/>
        <v>0</v>
      </c>
      <c r="BF458" s="236">
        <f t="shared" si="444"/>
        <v>0</v>
      </c>
      <c r="BG458" s="80"/>
      <c r="BH458" s="80"/>
      <c r="BI458" s="80"/>
      <c r="BN458" s="82"/>
      <c r="BO458" s="82"/>
      <c r="BP458" s="82"/>
      <c r="BQ458" s="82"/>
      <c r="BR458" s="82"/>
      <c r="BS458" s="82"/>
      <c r="BU458" s="131"/>
      <c r="BV458" s="131"/>
    </row>
    <row r="459" spans="1:74" ht="12.75" customHeight="1">
      <c r="A459" s="56"/>
      <c r="B459" s="93"/>
      <c r="C459" s="40" t="str">
        <f t="shared" si="445"/>
        <v/>
      </c>
      <c r="D459" s="55" t="str">
        <f t="shared" si="489"/>
        <v/>
      </c>
      <c r="E459" s="102" t="str">
        <f t="shared" si="487"/>
        <v/>
      </c>
      <c r="F459" s="103" t="str">
        <f t="shared" si="454"/>
        <v/>
      </c>
      <c r="G459" s="102" t="str">
        <f t="shared" si="488"/>
        <v/>
      </c>
      <c r="H459" s="189" t="str">
        <f t="shared" si="455"/>
        <v/>
      </c>
      <c r="I459" s="190"/>
      <c r="J459" s="104"/>
      <c r="K459" s="104"/>
      <c r="L459" s="105" t="str">
        <f t="shared" si="446"/>
        <v/>
      </c>
      <c r="M459" s="104"/>
      <c r="N459" s="104"/>
      <c r="O459" s="107" t="str">
        <f t="shared" si="447"/>
        <v/>
      </c>
      <c r="P459" s="53"/>
      <c r="Q459" s="254"/>
      <c r="R459" s="238">
        <f t="shared" si="464"/>
        <v>0</v>
      </c>
      <c r="S459" s="44">
        <f t="shared" si="465"/>
        <v>0</v>
      </c>
      <c r="T459" s="44">
        <f t="shared" si="466"/>
        <v>1900</v>
      </c>
      <c r="U459" s="44">
        <f t="shared" si="467"/>
        <v>0</v>
      </c>
      <c r="V459" s="44">
        <f t="shared" si="468"/>
        <v>0</v>
      </c>
      <c r="W459" s="44">
        <f t="shared" si="448"/>
        <v>0</v>
      </c>
      <c r="X459" s="236">
        <f t="shared" si="469"/>
        <v>1</v>
      </c>
      <c r="Y459" s="236">
        <f t="shared" si="470"/>
        <v>0</v>
      </c>
      <c r="Z459" s="236">
        <f t="shared" si="471"/>
        <v>0</v>
      </c>
      <c r="AA459" s="236">
        <f t="shared" si="472"/>
        <v>0</v>
      </c>
      <c r="AB459" s="236">
        <f t="shared" si="473"/>
        <v>0</v>
      </c>
      <c r="AC459" s="251">
        <f>PMT(U459/R24*(AB459),1,-AQ458,AQ458)</f>
        <v>0</v>
      </c>
      <c r="AD459" s="251">
        <f t="shared" si="474"/>
        <v>0</v>
      </c>
      <c r="AE459" s="251">
        <f t="shared" si="475"/>
        <v>0</v>
      </c>
      <c r="AF459" s="251">
        <f t="shared" si="476"/>
        <v>0</v>
      </c>
      <c r="AG459" s="251">
        <f t="shared" si="477"/>
        <v>0</v>
      </c>
      <c r="AH459" s="252">
        <f t="shared" si="456"/>
        <v>0</v>
      </c>
      <c r="AI459" s="252">
        <f t="shared" si="457"/>
        <v>1</v>
      </c>
      <c r="AJ459" s="236">
        <f t="shared" si="458"/>
        <v>0</v>
      </c>
      <c r="AK459" s="249">
        <f t="shared" si="449"/>
        <v>0</v>
      </c>
      <c r="AL459" s="236">
        <f t="shared" si="478"/>
        <v>0</v>
      </c>
      <c r="AM459" s="249">
        <f t="shared" si="450"/>
        <v>0</v>
      </c>
      <c r="AN459" s="249">
        <f t="shared" si="459"/>
        <v>0</v>
      </c>
      <c r="AO459" s="249">
        <f t="shared" si="460"/>
        <v>0</v>
      </c>
      <c r="AP459" s="249">
        <f t="shared" si="461"/>
        <v>0</v>
      </c>
      <c r="AQ459" s="251">
        <f t="shared" si="462"/>
        <v>0</v>
      </c>
      <c r="AR459" s="243">
        <f t="shared" si="451"/>
        <v>0</v>
      </c>
      <c r="AS459" s="243">
        <f t="shared" si="442"/>
        <v>0</v>
      </c>
      <c r="AT459" s="249">
        <f t="shared" si="463"/>
        <v>0</v>
      </c>
      <c r="AU459" s="249">
        <f t="shared" si="452"/>
        <v>0</v>
      </c>
      <c r="AV459" s="44">
        <f t="shared" si="479"/>
        <v>1</v>
      </c>
      <c r="AW459" s="44">
        <f t="shared" si="480"/>
        <v>0</v>
      </c>
      <c r="AX459" s="249" t="e">
        <f t="shared" si="453"/>
        <v>#VALUE!</v>
      </c>
      <c r="AY459" s="249" t="e">
        <f t="shared" si="481"/>
        <v>#VALUE!</v>
      </c>
      <c r="AZ459" s="243" t="e">
        <f t="shared" si="482"/>
        <v>#VALUE!</v>
      </c>
      <c r="BA459" s="253">
        <f t="shared" si="483"/>
        <v>0</v>
      </c>
      <c r="BB459" s="253">
        <f t="shared" si="484"/>
        <v>0</v>
      </c>
      <c r="BC459" s="226">
        <f t="shared" si="485"/>
        <v>0</v>
      </c>
      <c r="BD459" s="249" t="b">
        <f t="shared" si="486"/>
        <v>0</v>
      </c>
      <c r="BE459" s="249">
        <f t="shared" si="443"/>
        <v>0</v>
      </c>
      <c r="BF459" s="236">
        <f t="shared" si="444"/>
        <v>0</v>
      </c>
      <c r="BG459" s="80"/>
      <c r="BH459" s="80"/>
      <c r="BI459" s="80"/>
      <c r="BN459" s="82"/>
      <c r="BO459" s="82"/>
      <c r="BP459" s="82"/>
      <c r="BQ459" s="82"/>
      <c r="BR459" s="82"/>
      <c r="BS459" s="82"/>
      <c r="BU459" s="131"/>
      <c r="BV459" s="131"/>
    </row>
    <row r="460" spans="1:74" ht="12.75" customHeight="1">
      <c r="A460" s="56"/>
      <c r="B460" s="93"/>
      <c r="C460" s="40" t="str">
        <f t="shared" si="445"/>
        <v/>
      </c>
      <c r="D460" s="55" t="str">
        <f t="shared" si="489"/>
        <v/>
      </c>
      <c r="E460" s="102" t="str">
        <f t="shared" si="487"/>
        <v/>
      </c>
      <c r="F460" s="103" t="str">
        <f t="shared" si="454"/>
        <v/>
      </c>
      <c r="G460" s="102" t="str">
        <f t="shared" si="488"/>
        <v/>
      </c>
      <c r="H460" s="189" t="str">
        <f t="shared" si="455"/>
        <v/>
      </c>
      <c r="I460" s="190"/>
      <c r="J460" s="104"/>
      <c r="K460" s="104"/>
      <c r="L460" s="105" t="str">
        <f t="shared" si="446"/>
        <v/>
      </c>
      <c r="M460" s="104"/>
      <c r="N460" s="104"/>
      <c r="O460" s="107" t="str">
        <f t="shared" si="447"/>
        <v/>
      </c>
      <c r="P460" s="53"/>
      <c r="Q460" s="254"/>
      <c r="R460" s="238">
        <f t="shared" si="464"/>
        <v>0</v>
      </c>
      <c r="S460" s="44">
        <f t="shared" si="465"/>
        <v>0</v>
      </c>
      <c r="T460" s="44">
        <f t="shared" si="466"/>
        <v>1900</v>
      </c>
      <c r="U460" s="44">
        <f t="shared" si="467"/>
        <v>0</v>
      </c>
      <c r="V460" s="44">
        <f t="shared" si="468"/>
        <v>0</v>
      </c>
      <c r="W460" s="44">
        <f t="shared" si="448"/>
        <v>0</v>
      </c>
      <c r="X460" s="236">
        <f t="shared" si="469"/>
        <v>1</v>
      </c>
      <c r="Y460" s="236">
        <f t="shared" si="470"/>
        <v>0</v>
      </c>
      <c r="Z460" s="236">
        <f t="shared" si="471"/>
        <v>0</v>
      </c>
      <c r="AA460" s="236">
        <f t="shared" si="472"/>
        <v>0</v>
      </c>
      <c r="AB460" s="236">
        <f t="shared" si="473"/>
        <v>0</v>
      </c>
      <c r="AC460" s="251">
        <f>PMT(U460/R24*(AB460),1,-AQ459,AQ459)</f>
        <v>0</v>
      </c>
      <c r="AD460" s="251">
        <f t="shared" si="474"/>
        <v>0</v>
      </c>
      <c r="AE460" s="251">
        <f t="shared" si="475"/>
        <v>0</v>
      </c>
      <c r="AF460" s="251">
        <f t="shared" si="476"/>
        <v>0</v>
      </c>
      <c r="AG460" s="251">
        <f t="shared" si="477"/>
        <v>0</v>
      </c>
      <c r="AH460" s="252">
        <f t="shared" si="456"/>
        <v>0</v>
      </c>
      <c r="AI460" s="252">
        <f t="shared" si="457"/>
        <v>1</v>
      </c>
      <c r="AJ460" s="236">
        <f t="shared" si="458"/>
        <v>0</v>
      </c>
      <c r="AK460" s="249">
        <f t="shared" si="449"/>
        <v>0</v>
      </c>
      <c r="AL460" s="236">
        <f t="shared" si="478"/>
        <v>0</v>
      </c>
      <c r="AM460" s="249">
        <f t="shared" si="450"/>
        <v>0</v>
      </c>
      <c r="AN460" s="249">
        <f t="shared" si="459"/>
        <v>0</v>
      </c>
      <c r="AO460" s="249">
        <f t="shared" si="460"/>
        <v>0</v>
      </c>
      <c r="AP460" s="249">
        <f t="shared" si="461"/>
        <v>0</v>
      </c>
      <c r="AQ460" s="251">
        <f t="shared" si="462"/>
        <v>0</v>
      </c>
      <c r="AR460" s="243">
        <f t="shared" si="451"/>
        <v>0</v>
      </c>
      <c r="AS460" s="243">
        <f t="shared" si="442"/>
        <v>0</v>
      </c>
      <c r="AT460" s="249">
        <f t="shared" si="463"/>
        <v>0</v>
      </c>
      <c r="AU460" s="249">
        <f t="shared" si="452"/>
        <v>0</v>
      </c>
      <c r="AV460" s="44">
        <f t="shared" si="479"/>
        <v>1</v>
      </c>
      <c r="AW460" s="44">
        <f t="shared" si="480"/>
        <v>0</v>
      </c>
      <c r="AX460" s="249" t="e">
        <f t="shared" si="453"/>
        <v>#VALUE!</v>
      </c>
      <c r="AY460" s="249" t="e">
        <f t="shared" si="481"/>
        <v>#VALUE!</v>
      </c>
      <c r="AZ460" s="243" t="e">
        <f t="shared" si="482"/>
        <v>#VALUE!</v>
      </c>
      <c r="BA460" s="253">
        <f t="shared" si="483"/>
        <v>0</v>
      </c>
      <c r="BB460" s="253">
        <f t="shared" si="484"/>
        <v>0</v>
      </c>
      <c r="BC460" s="226">
        <f t="shared" si="485"/>
        <v>0</v>
      </c>
      <c r="BD460" s="249" t="b">
        <f t="shared" si="486"/>
        <v>0</v>
      </c>
      <c r="BE460" s="249">
        <f t="shared" si="443"/>
        <v>0</v>
      </c>
      <c r="BF460" s="236">
        <f t="shared" si="444"/>
        <v>0</v>
      </c>
      <c r="BG460" s="80"/>
      <c r="BH460" s="80"/>
      <c r="BI460" s="80"/>
      <c r="BN460" s="82"/>
      <c r="BO460" s="82"/>
      <c r="BP460" s="82"/>
      <c r="BQ460" s="82"/>
      <c r="BR460" s="82"/>
      <c r="BS460" s="82"/>
      <c r="BU460" s="131"/>
      <c r="BV460" s="131"/>
    </row>
    <row r="461" spans="1:74" ht="12.75" customHeight="1">
      <c r="A461" s="56"/>
      <c r="B461" s="93"/>
      <c r="C461" s="40" t="str">
        <f t="shared" si="445"/>
        <v/>
      </c>
      <c r="D461" s="55" t="str">
        <f t="shared" si="489"/>
        <v/>
      </c>
      <c r="E461" s="102" t="str">
        <f t="shared" si="487"/>
        <v/>
      </c>
      <c r="F461" s="103" t="str">
        <f t="shared" si="454"/>
        <v/>
      </c>
      <c r="G461" s="102" t="str">
        <f t="shared" si="488"/>
        <v/>
      </c>
      <c r="H461" s="189" t="str">
        <f t="shared" si="455"/>
        <v/>
      </c>
      <c r="I461" s="190"/>
      <c r="J461" s="104"/>
      <c r="K461" s="104"/>
      <c r="L461" s="105" t="str">
        <f t="shared" si="446"/>
        <v/>
      </c>
      <c r="M461" s="104"/>
      <c r="N461" s="104"/>
      <c r="O461" s="107" t="str">
        <f t="shared" si="447"/>
        <v/>
      </c>
      <c r="P461" s="53"/>
      <c r="Q461" s="254"/>
      <c r="R461" s="238">
        <f t="shared" si="464"/>
        <v>0</v>
      </c>
      <c r="S461" s="44">
        <f t="shared" si="465"/>
        <v>0</v>
      </c>
      <c r="T461" s="44">
        <f t="shared" si="466"/>
        <v>1900</v>
      </c>
      <c r="U461" s="44">
        <f t="shared" si="467"/>
        <v>0</v>
      </c>
      <c r="V461" s="44">
        <f t="shared" si="468"/>
        <v>0</v>
      </c>
      <c r="W461" s="44">
        <f t="shared" si="448"/>
        <v>0</v>
      </c>
      <c r="X461" s="236">
        <f t="shared" si="469"/>
        <v>1</v>
      </c>
      <c r="Y461" s="236">
        <f t="shared" si="470"/>
        <v>0</v>
      </c>
      <c r="Z461" s="236">
        <f t="shared" si="471"/>
        <v>0</v>
      </c>
      <c r="AA461" s="236">
        <f t="shared" si="472"/>
        <v>0</v>
      </c>
      <c r="AB461" s="236">
        <f t="shared" si="473"/>
        <v>0</v>
      </c>
      <c r="AC461" s="251">
        <f>PMT(U461/R24*(AB461),1,-AQ460,AQ460)</f>
        <v>0</v>
      </c>
      <c r="AD461" s="251">
        <f t="shared" si="474"/>
        <v>0</v>
      </c>
      <c r="AE461" s="251">
        <f t="shared" si="475"/>
        <v>0</v>
      </c>
      <c r="AF461" s="251">
        <f t="shared" si="476"/>
        <v>0</v>
      </c>
      <c r="AG461" s="251">
        <f t="shared" si="477"/>
        <v>0</v>
      </c>
      <c r="AH461" s="252">
        <f t="shared" si="456"/>
        <v>0</v>
      </c>
      <c r="AI461" s="252">
        <f t="shared" si="457"/>
        <v>1</v>
      </c>
      <c r="AJ461" s="236">
        <f t="shared" si="458"/>
        <v>0</v>
      </c>
      <c r="AK461" s="249">
        <f t="shared" si="449"/>
        <v>0</v>
      </c>
      <c r="AL461" s="236">
        <f t="shared" si="478"/>
        <v>0</v>
      </c>
      <c r="AM461" s="249">
        <f t="shared" si="450"/>
        <v>0</v>
      </c>
      <c r="AN461" s="249">
        <f t="shared" si="459"/>
        <v>0</v>
      </c>
      <c r="AO461" s="249">
        <f t="shared" si="460"/>
        <v>0</v>
      </c>
      <c r="AP461" s="249">
        <f t="shared" si="461"/>
        <v>0</v>
      </c>
      <c r="AQ461" s="251">
        <f t="shared" si="462"/>
        <v>0</v>
      </c>
      <c r="AR461" s="243">
        <f t="shared" si="451"/>
        <v>0</v>
      </c>
      <c r="AS461" s="243">
        <f t="shared" si="442"/>
        <v>0</v>
      </c>
      <c r="AT461" s="249">
        <f t="shared" si="463"/>
        <v>0</v>
      </c>
      <c r="AU461" s="249">
        <f t="shared" si="452"/>
        <v>0</v>
      </c>
      <c r="AV461" s="44">
        <f t="shared" si="479"/>
        <v>1</v>
      </c>
      <c r="AW461" s="44">
        <f t="shared" si="480"/>
        <v>0</v>
      </c>
      <c r="AX461" s="249" t="e">
        <f t="shared" si="453"/>
        <v>#VALUE!</v>
      </c>
      <c r="AY461" s="249" t="e">
        <f t="shared" si="481"/>
        <v>#VALUE!</v>
      </c>
      <c r="AZ461" s="243" t="e">
        <f t="shared" si="482"/>
        <v>#VALUE!</v>
      </c>
      <c r="BA461" s="253">
        <f t="shared" si="483"/>
        <v>0</v>
      </c>
      <c r="BB461" s="253">
        <f t="shared" si="484"/>
        <v>0</v>
      </c>
      <c r="BC461" s="226">
        <f t="shared" si="485"/>
        <v>0</v>
      </c>
      <c r="BD461" s="249" t="b">
        <f t="shared" si="486"/>
        <v>0</v>
      </c>
      <c r="BE461" s="249">
        <f t="shared" si="443"/>
        <v>0</v>
      </c>
      <c r="BF461" s="236">
        <f t="shared" si="444"/>
        <v>0</v>
      </c>
      <c r="BG461" s="80"/>
      <c r="BH461" s="80"/>
      <c r="BI461" s="80"/>
      <c r="BN461" s="82"/>
      <c r="BO461" s="82"/>
      <c r="BP461" s="82"/>
      <c r="BQ461" s="82"/>
      <c r="BR461" s="82"/>
      <c r="BS461" s="82"/>
      <c r="BU461" s="131"/>
      <c r="BV461" s="131"/>
    </row>
    <row r="462" spans="1:74" ht="12.75" customHeight="1">
      <c r="A462" s="56"/>
      <c r="B462" s="93"/>
      <c r="C462" s="40" t="str">
        <f t="shared" si="445"/>
        <v/>
      </c>
      <c r="D462" s="55" t="str">
        <f t="shared" si="489"/>
        <v/>
      </c>
      <c r="E462" s="102" t="str">
        <f t="shared" si="487"/>
        <v/>
      </c>
      <c r="F462" s="103" t="str">
        <f t="shared" si="454"/>
        <v/>
      </c>
      <c r="G462" s="102" t="str">
        <f t="shared" si="488"/>
        <v/>
      </c>
      <c r="H462" s="189" t="str">
        <f t="shared" si="455"/>
        <v/>
      </c>
      <c r="I462" s="190"/>
      <c r="J462" s="104"/>
      <c r="K462" s="104"/>
      <c r="L462" s="105" t="str">
        <f t="shared" si="446"/>
        <v/>
      </c>
      <c r="M462" s="104"/>
      <c r="N462" s="104"/>
      <c r="O462" s="107" t="str">
        <f t="shared" si="447"/>
        <v/>
      </c>
      <c r="P462" s="53"/>
      <c r="Q462" s="254"/>
      <c r="R462" s="238">
        <f t="shared" si="464"/>
        <v>0</v>
      </c>
      <c r="S462" s="44">
        <f t="shared" si="465"/>
        <v>0</v>
      </c>
      <c r="T462" s="44">
        <f t="shared" si="466"/>
        <v>1900</v>
      </c>
      <c r="U462" s="44">
        <f t="shared" si="467"/>
        <v>0</v>
      </c>
      <c r="V462" s="44">
        <f t="shared" si="468"/>
        <v>0</v>
      </c>
      <c r="W462" s="44">
        <f t="shared" si="448"/>
        <v>0</v>
      </c>
      <c r="X462" s="236">
        <f t="shared" si="469"/>
        <v>1</v>
      </c>
      <c r="Y462" s="236">
        <f t="shared" si="470"/>
        <v>0</v>
      </c>
      <c r="Z462" s="236">
        <f t="shared" si="471"/>
        <v>0</v>
      </c>
      <c r="AA462" s="236">
        <f t="shared" si="472"/>
        <v>0</v>
      </c>
      <c r="AB462" s="236">
        <f t="shared" si="473"/>
        <v>0</v>
      </c>
      <c r="AC462" s="251">
        <f>PMT(U462/R24*(AB462),1,-AQ461,AQ461)</f>
        <v>0</v>
      </c>
      <c r="AD462" s="251">
        <f t="shared" si="474"/>
        <v>0</v>
      </c>
      <c r="AE462" s="251">
        <f t="shared" si="475"/>
        <v>0</v>
      </c>
      <c r="AF462" s="251">
        <f t="shared" si="476"/>
        <v>0</v>
      </c>
      <c r="AG462" s="251">
        <f t="shared" si="477"/>
        <v>0</v>
      </c>
      <c r="AH462" s="252">
        <f t="shared" si="456"/>
        <v>0</v>
      </c>
      <c r="AI462" s="252">
        <f t="shared" si="457"/>
        <v>1</v>
      </c>
      <c r="AJ462" s="236">
        <f t="shared" si="458"/>
        <v>0</v>
      </c>
      <c r="AK462" s="249">
        <f t="shared" si="449"/>
        <v>0</v>
      </c>
      <c r="AL462" s="236">
        <f t="shared" si="478"/>
        <v>0</v>
      </c>
      <c r="AM462" s="249">
        <f t="shared" si="450"/>
        <v>0</v>
      </c>
      <c r="AN462" s="249">
        <f t="shared" si="459"/>
        <v>0</v>
      </c>
      <c r="AO462" s="249">
        <f t="shared" si="460"/>
        <v>0</v>
      </c>
      <c r="AP462" s="249">
        <f t="shared" si="461"/>
        <v>0</v>
      </c>
      <c r="AQ462" s="251">
        <f t="shared" si="462"/>
        <v>0</v>
      </c>
      <c r="AR462" s="243">
        <f t="shared" si="451"/>
        <v>0</v>
      </c>
      <c r="AS462" s="243">
        <f t="shared" si="442"/>
        <v>0</v>
      </c>
      <c r="AT462" s="249">
        <f t="shared" si="463"/>
        <v>0</v>
      </c>
      <c r="AU462" s="249">
        <f t="shared" si="452"/>
        <v>0</v>
      </c>
      <c r="AV462" s="44">
        <f t="shared" si="479"/>
        <v>1</v>
      </c>
      <c r="AW462" s="44">
        <f t="shared" si="480"/>
        <v>0</v>
      </c>
      <c r="AX462" s="249" t="e">
        <f t="shared" si="453"/>
        <v>#VALUE!</v>
      </c>
      <c r="AY462" s="249" t="e">
        <f t="shared" si="481"/>
        <v>#VALUE!</v>
      </c>
      <c r="AZ462" s="243" t="e">
        <f t="shared" si="482"/>
        <v>#VALUE!</v>
      </c>
      <c r="BA462" s="253">
        <f t="shared" si="483"/>
        <v>0</v>
      </c>
      <c r="BB462" s="253">
        <f t="shared" si="484"/>
        <v>0</v>
      </c>
      <c r="BC462" s="226">
        <f t="shared" si="485"/>
        <v>0</v>
      </c>
      <c r="BD462" s="249" t="b">
        <f t="shared" si="486"/>
        <v>0</v>
      </c>
      <c r="BE462" s="249">
        <f t="shared" si="443"/>
        <v>0</v>
      </c>
      <c r="BF462" s="236">
        <f t="shared" si="444"/>
        <v>0</v>
      </c>
      <c r="BG462" s="80"/>
      <c r="BH462" s="80"/>
      <c r="BI462" s="80"/>
      <c r="BN462" s="82"/>
      <c r="BO462" s="82"/>
      <c r="BP462" s="82"/>
      <c r="BQ462" s="82"/>
      <c r="BR462" s="82"/>
      <c r="BS462" s="82"/>
      <c r="BU462" s="131"/>
      <c r="BV462" s="131"/>
    </row>
    <row r="463" spans="1:74" ht="12.75" customHeight="1">
      <c r="A463" s="56"/>
      <c r="B463" s="93"/>
      <c r="C463" s="40" t="str">
        <f t="shared" si="445"/>
        <v/>
      </c>
      <c r="D463" s="55" t="str">
        <f t="shared" si="489"/>
        <v/>
      </c>
      <c r="E463" s="102" t="str">
        <f t="shared" si="487"/>
        <v/>
      </c>
      <c r="F463" s="103" t="str">
        <f t="shared" si="454"/>
        <v/>
      </c>
      <c r="G463" s="102" t="str">
        <f t="shared" si="488"/>
        <v/>
      </c>
      <c r="H463" s="189" t="str">
        <f t="shared" si="455"/>
        <v/>
      </c>
      <c r="I463" s="190"/>
      <c r="J463" s="104"/>
      <c r="K463" s="104"/>
      <c r="L463" s="105" t="str">
        <f t="shared" si="446"/>
        <v/>
      </c>
      <c r="M463" s="104"/>
      <c r="N463" s="104"/>
      <c r="O463" s="107" t="str">
        <f t="shared" si="447"/>
        <v/>
      </c>
      <c r="P463" s="53"/>
      <c r="Q463" s="254"/>
      <c r="R463" s="238">
        <f t="shared" si="464"/>
        <v>0</v>
      </c>
      <c r="S463" s="44">
        <f t="shared" si="465"/>
        <v>0</v>
      </c>
      <c r="T463" s="44">
        <f t="shared" si="466"/>
        <v>1900</v>
      </c>
      <c r="U463" s="44">
        <f t="shared" si="467"/>
        <v>0</v>
      </c>
      <c r="V463" s="44">
        <f t="shared" si="468"/>
        <v>0</v>
      </c>
      <c r="W463" s="44">
        <f t="shared" si="448"/>
        <v>0</v>
      </c>
      <c r="X463" s="236">
        <f t="shared" si="469"/>
        <v>1</v>
      </c>
      <c r="Y463" s="236">
        <f t="shared" si="470"/>
        <v>0</v>
      </c>
      <c r="Z463" s="236">
        <f t="shared" si="471"/>
        <v>0</v>
      </c>
      <c r="AA463" s="236">
        <f t="shared" si="472"/>
        <v>0</v>
      </c>
      <c r="AB463" s="236">
        <f t="shared" si="473"/>
        <v>0</v>
      </c>
      <c r="AC463" s="251">
        <f>PMT(U463/R24*(AB463),1,-AQ462,AQ462)</f>
        <v>0</v>
      </c>
      <c r="AD463" s="251">
        <f t="shared" si="474"/>
        <v>0</v>
      </c>
      <c r="AE463" s="251">
        <f t="shared" si="475"/>
        <v>0</v>
      </c>
      <c r="AF463" s="251">
        <f t="shared" si="476"/>
        <v>0</v>
      </c>
      <c r="AG463" s="251">
        <f t="shared" si="477"/>
        <v>0</v>
      </c>
      <c r="AH463" s="252">
        <f t="shared" si="456"/>
        <v>0</v>
      </c>
      <c r="AI463" s="252">
        <f t="shared" si="457"/>
        <v>1</v>
      </c>
      <c r="AJ463" s="236">
        <f t="shared" si="458"/>
        <v>0</v>
      </c>
      <c r="AK463" s="249">
        <f t="shared" si="449"/>
        <v>0</v>
      </c>
      <c r="AL463" s="236">
        <f t="shared" si="478"/>
        <v>0</v>
      </c>
      <c r="AM463" s="249">
        <f t="shared" si="450"/>
        <v>0</v>
      </c>
      <c r="AN463" s="249">
        <f t="shared" si="459"/>
        <v>0</v>
      </c>
      <c r="AO463" s="249">
        <f t="shared" si="460"/>
        <v>0</v>
      </c>
      <c r="AP463" s="249">
        <f t="shared" si="461"/>
        <v>0</v>
      </c>
      <c r="AQ463" s="251">
        <f t="shared" si="462"/>
        <v>0</v>
      </c>
      <c r="AR463" s="243">
        <f t="shared" si="451"/>
        <v>0</v>
      </c>
      <c r="AS463" s="243">
        <f t="shared" si="442"/>
        <v>0</v>
      </c>
      <c r="AT463" s="249">
        <f t="shared" si="463"/>
        <v>0</v>
      </c>
      <c r="AU463" s="249">
        <f t="shared" si="452"/>
        <v>0</v>
      </c>
      <c r="AV463" s="44">
        <f t="shared" si="479"/>
        <v>1</v>
      </c>
      <c r="AW463" s="44">
        <f t="shared" si="480"/>
        <v>0</v>
      </c>
      <c r="AX463" s="249" t="e">
        <f t="shared" si="453"/>
        <v>#VALUE!</v>
      </c>
      <c r="AY463" s="249" t="e">
        <f t="shared" si="481"/>
        <v>#VALUE!</v>
      </c>
      <c r="AZ463" s="243" t="e">
        <f t="shared" si="482"/>
        <v>#VALUE!</v>
      </c>
      <c r="BA463" s="253">
        <f t="shared" si="483"/>
        <v>0</v>
      </c>
      <c r="BB463" s="253">
        <f t="shared" si="484"/>
        <v>0</v>
      </c>
      <c r="BC463" s="226">
        <f t="shared" si="485"/>
        <v>0</v>
      </c>
      <c r="BD463" s="249" t="b">
        <f t="shared" si="486"/>
        <v>0</v>
      </c>
      <c r="BE463" s="249">
        <f t="shared" si="443"/>
        <v>0</v>
      </c>
      <c r="BF463" s="236">
        <f t="shared" si="444"/>
        <v>0</v>
      </c>
      <c r="BG463" s="80"/>
      <c r="BH463" s="80"/>
      <c r="BI463" s="80"/>
      <c r="BN463" s="82"/>
      <c r="BO463" s="82"/>
      <c r="BP463" s="82"/>
      <c r="BQ463" s="82"/>
      <c r="BR463" s="82"/>
      <c r="BS463" s="82"/>
      <c r="BU463" s="131"/>
      <c r="BV463" s="131"/>
    </row>
    <row r="464" spans="1:74" ht="12.75" customHeight="1">
      <c r="A464" s="56"/>
      <c r="B464" s="93"/>
      <c r="C464" s="40" t="str">
        <f t="shared" si="445"/>
        <v/>
      </c>
      <c r="D464" s="55" t="str">
        <f t="shared" si="489"/>
        <v/>
      </c>
      <c r="E464" s="102" t="str">
        <f t="shared" si="487"/>
        <v/>
      </c>
      <c r="F464" s="103" t="str">
        <f t="shared" si="454"/>
        <v/>
      </c>
      <c r="G464" s="102" t="str">
        <f t="shared" si="488"/>
        <v/>
      </c>
      <c r="H464" s="189" t="str">
        <f t="shared" si="455"/>
        <v/>
      </c>
      <c r="I464" s="190"/>
      <c r="J464" s="104"/>
      <c r="K464" s="104"/>
      <c r="L464" s="105" t="str">
        <f t="shared" si="446"/>
        <v/>
      </c>
      <c r="M464" s="104"/>
      <c r="N464" s="104"/>
      <c r="O464" s="107" t="str">
        <f t="shared" si="447"/>
        <v/>
      </c>
      <c r="P464" s="53"/>
      <c r="Q464" s="254"/>
      <c r="R464" s="238">
        <f t="shared" si="464"/>
        <v>0</v>
      </c>
      <c r="S464" s="44">
        <f t="shared" si="465"/>
        <v>0</v>
      </c>
      <c r="T464" s="44">
        <f t="shared" si="466"/>
        <v>1900</v>
      </c>
      <c r="U464" s="44">
        <f t="shared" si="467"/>
        <v>0</v>
      </c>
      <c r="V464" s="44">
        <f t="shared" si="468"/>
        <v>0</v>
      </c>
      <c r="W464" s="44">
        <f t="shared" si="448"/>
        <v>0</v>
      </c>
      <c r="X464" s="236">
        <f t="shared" si="469"/>
        <v>1</v>
      </c>
      <c r="Y464" s="236">
        <f t="shared" si="470"/>
        <v>0</v>
      </c>
      <c r="Z464" s="236">
        <f t="shared" si="471"/>
        <v>0</v>
      </c>
      <c r="AA464" s="236">
        <f t="shared" si="472"/>
        <v>0</v>
      </c>
      <c r="AB464" s="236">
        <f t="shared" si="473"/>
        <v>0</v>
      </c>
      <c r="AC464" s="251">
        <f>PMT(U464/R24*(AB464),1,-AQ463,AQ463)</f>
        <v>0</v>
      </c>
      <c r="AD464" s="251">
        <f t="shared" si="474"/>
        <v>0</v>
      </c>
      <c r="AE464" s="251">
        <f t="shared" si="475"/>
        <v>0</v>
      </c>
      <c r="AF464" s="251">
        <f t="shared" si="476"/>
        <v>0</v>
      </c>
      <c r="AG464" s="251">
        <f t="shared" si="477"/>
        <v>0</v>
      </c>
      <c r="AH464" s="252">
        <f t="shared" si="456"/>
        <v>0</v>
      </c>
      <c r="AI464" s="252">
        <f t="shared" si="457"/>
        <v>1</v>
      </c>
      <c r="AJ464" s="236">
        <f t="shared" si="458"/>
        <v>0</v>
      </c>
      <c r="AK464" s="249">
        <f t="shared" si="449"/>
        <v>0</v>
      </c>
      <c r="AL464" s="236">
        <f t="shared" si="478"/>
        <v>0</v>
      </c>
      <c r="AM464" s="249">
        <f t="shared" si="450"/>
        <v>0</v>
      </c>
      <c r="AN464" s="249">
        <f t="shared" si="459"/>
        <v>0</v>
      </c>
      <c r="AO464" s="249">
        <f t="shared" si="460"/>
        <v>0</v>
      </c>
      <c r="AP464" s="249">
        <f t="shared" si="461"/>
        <v>0</v>
      </c>
      <c r="AQ464" s="251">
        <f t="shared" si="462"/>
        <v>0</v>
      </c>
      <c r="AR464" s="243">
        <f t="shared" si="451"/>
        <v>0</v>
      </c>
      <c r="AS464" s="243">
        <f t="shared" si="442"/>
        <v>0</v>
      </c>
      <c r="AT464" s="249">
        <f t="shared" si="463"/>
        <v>0</v>
      </c>
      <c r="AU464" s="249">
        <f t="shared" si="452"/>
        <v>0</v>
      </c>
      <c r="AV464" s="44">
        <f t="shared" si="479"/>
        <v>1</v>
      </c>
      <c r="AW464" s="44">
        <f t="shared" si="480"/>
        <v>0</v>
      </c>
      <c r="AX464" s="249" t="e">
        <f t="shared" si="453"/>
        <v>#VALUE!</v>
      </c>
      <c r="AY464" s="249" t="e">
        <f t="shared" si="481"/>
        <v>#VALUE!</v>
      </c>
      <c r="AZ464" s="243" t="e">
        <f t="shared" si="482"/>
        <v>#VALUE!</v>
      </c>
      <c r="BA464" s="253">
        <f t="shared" si="483"/>
        <v>0</v>
      </c>
      <c r="BB464" s="253">
        <f t="shared" si="484"/>
        <v>0</v>
      </c>
      <c r="BC464" s="226">
        <f t="shared" si="485"/>
        <v>0</v>
      </c>
      <c r="BD464" s="249" t="b">
        <f t="shared" si="486"/>
        <v>0</v>
      </c>
      <c r="BE464" s="249">
        <f t="shared" si="443"/>
        <v>0</v>
      </c>
      <c r="BF464" s="236">
        <f t="shared" si="444"/>
        <v>0</v>
      </c>
      <c r="BG464" s="80"/>
      <c r="BH464" s="80"/>
      <c r="BI464" s="80"/>
      <c r="BN464" s="82"/>
      <c r="BO464" s="82"/>
      <c r="BP464" s="82"/>
      <c r="BQ464" s="82"/>
      <c r="BR464" s="82"/>
      <c r="BS464" s="82"/>
      <c r="BU464" s="131"/>
      <c r="BV464" s="131"/>
    </row>
    <row r="465" spans="1:74" ht="12.75" customHeight="1">
      <c r="A465" s="56"/>
      <c r="B465" s="93"/>
      <c r="C465" s="40" t="str">
        <f t="shared" si="445"/>
        <v/>
      </c>
      <c r="D465" s="55" t="str">
        <f t="shared" si="489"/>
        <v/>
      </c>
      <c r="E465" s="102" t="str">
        <f t="shared" si="487"/>
        <v/>
      </c>
      <c r="F465" s="103" t="str">
        <f t="shared" si="454"/>
        <v/>
      </c>
      <c r="G465" s="102" t="str">
        <f t="shared" si="488"/>
        <v/>
      </c>
      <c r="H465" s="189" t="str">
        <f t="shared" si="455"/>
        <v/>
      </c>
      <c r="I465" s="190"/>
      <c r="J465" s="104"/>
      <c r="K465" s="104"/>
      <c r="L465" s="105" t="str">
        <f t="shared" si="446"/>
        <v/>
      </c>
      <c r="M465" s="104"/>
      <c r="N465" s="104"/>
      <c r="O465" s="107" t="str">
        <f t="shared" si="447"/>
        <v/>
      </c>
      <c r="P465" s="53"/>
      <c r="Q465" s="254"/>
      <c r="R465" s="238">
        <f t="shared" si="464"/>
        <v>0</v>
      </c>
      <c r="S465" s="44">
        <f t="shared" si="465"/>
        <v>0</v>
      </c>
      <c r="T465" s="44">
        <f t="shared" si="466"/>
        <v>1900</v>
      </c>
      <c r="U465" s="44">
        <f t="shared" si="467"/>
        <v>0</v>
      </c>
      <c r="V465" s="44">
        <f t="shared" si="468"/>
        <v>0</v>
      </c>
      <c r="W465" s="44">
        <f t="shared" si="448"/>
        <v>0</v>
      </c>
      <c r="X465" s="236">
        <f t="shared" si="469"/>
        <v>1</v>
      </c>
      <c r="Y465" s="236">
        <f t="shared" si="470"/>
        <v>0</v>
      </c>
      <c r="Z465" s="236">
        <f t="shared" si="471"/>
        <v>0</v>
      </c>
      <c r="AA465" s="236">
        <f t="shared" si="472"/>
        <v>0</v>
      </c>
      <c r="AB465" s="236">
        <f t="shared" si="473"/>
        <v>0</v>
      </c>
      <c r="AC465" s="251">
        <f>PMT(U465/R24*(AB465),1,-AQ464,AQ464)</f>
        <v>0</v>
      </c>
      <c r="AD465" s="251">
        <f t="shared" si="474"/>
        <v>0</v>
      </c>
      <c r="AE465" s="251">
        <f t="shared" si="475"/>
        <v>0</v>
      </c>
      <c r="AF465" s="251">
        <f t="shared" si="476"/>
        <v>0</v>
      </c>
      <c r="AG465" s="251">
        <f t="shared" si="477"/>
        <v>0</v>
      </c>
      <c r="AH465" s="252">
        <f t="shared" si="456"/>
        <v>0</v>
      </c>
      <c r="AI465" s="252">
        <f t="shared" si="457"/>
        <v>1</v>
      </c>
      <c r="AJ465" s="236">
        <f t="shared" si="458"/>
        <v>0</v>
      </c>
      <c r="AK465" s="249">
        <f t="shared" si="449"/>
        <v>0</v>
      </c>
      <c r="AL465" s="236">
        <f t="shared" si="478"/>
        <v>0</v>
      </c>
      <c r="AM465" s="249">
        <f t="shared" si="450"/>
        <v>0</v>
      </c>
      <c r="AN465" s="249">
        <f t="shared" si="459"/>
        <v>0</v>
      </c>
      <c r="AO465" s="249">
        <f t="shared" si="460"/>
        <v>0</v>
      </c>
      <c r="AP465" s="249">
        <f t="shared" si="461"/>
        <v>0</v>
      </c>
      <c r="AQ465" s="251">
        <f t="shared" si="462"/>
        <v>0</v>
      </c>
      <c r="AR465" s="243">
        <f t="shared" si="451"/>
        <v>0</v>
      </c>
      <c r="AS465" s="243">
        <f t="shared" si="442"/>
        <v>0</v>
      </c>
      <c r="AT465" s="249">
        <f t="shared" si="463"/>
        <v>0</v>
      </c>
      <c r="AU465" s="249">
        <f t="shared" si="452"/>
        <v>0</v>
      </c>
      <c r="AV465" s="44">
        <f t="shared" si="479"/>
        <v>1</v>
      </c>
      <c r="AW465" s="44">
        <f t="shared" si="480"/>
        <v>0</v>
      </c>
      <c r="AX465" s="249" t="e">
        <f t="shared" si="453"/>
        <v>#VALUE!</v>
      </c>
      <c r="AY465" s="249" t="e">
        <f t="shared" si="481"/>
        <v>#VALUE!</v>
      </c>
      <c r="AZ465" s="243" t="e">
        <f t="shared" si="482"/>
        <v>#VALUE!</v>
      </c>
      <c r="BA465" s="253">
        <f t="shared" si="483"/>
        <v>0</v>
      </c>
      <c r="BB465" s="253">
        <f t="shared" si="484"/>
        <v>0</v>
      </c>
      <c r="BC465" s="226">
        <f t="shared" si="485"/>
        <v>0</v>
      </c>
      <c r="BD465" s="249" t="b">
        <f t="shared" si="486"/>
        <v>0</v>
      </c>
      <c r="BE465" s="249">
        <f t="shared" si="443"/>
        <v>0</v>
      </c>
      <c r="BF465" s="236">
        <f t="shared" si="444"/>
        <v>0</v>
      </c>
      <c r="BG465" s="80"/>
      <c r="BH465" s="80"/>
      <c r="BI465" s="80"/>
      <c r="BN465" s="82"/>
      <c r="BO465" s="82"/>
      <c r="BP465" s="82"/>
      <c r="BQ465" s="82"/>
      <c r="BR465" s="82"/>
      <c r="BS465" s="82"/>
      <c r="BU465" s="131"/>
      <c r="BV465" s="131"/>
    </row>
    <row r="466" spans="1:74" ht="12.75" customHeight="1">
      <c r="A466" s="56"/>
      <c r="B466" s="93"/>
      <c r="C466" s="40" t="str">
        <f t="shared" si="445"/>
        <v/>
      </c>
      <c r="D466" s="55" t="str">
        <f t="shared" si="489"/>
        <v/>
      </c>
      <c r="E466" s="102" t="str">
        <f t="shared" si="487"/>
        <v/>
      </c>
      <c r="F466" s="103" t="str">
        <f t="shared" si="454"/>
        <v/>
      </c>
      <c r="G466" s="102" t="str">
        <f t="shared" si="488"/>
        <v/>
      </c>
      <c r="H466" s="189" t="str">
        <f t="shared" si="455"/>
        <v/>
      </c>
      <c r="I466" s="190"/>
      <c r="J466" s="104"/>
      <c r="K466" s="104"/>
      <c r="L466" s="105" t="str">
        <f t="shared" si="446"/>
        <v/>
      </c>
      <c r="M466" s="104"/>
      <c r="N466" s="104"/>
      <c r="O466" s="107" t="str">
        <f t="shared" si="447"/>
        <v/>
      </c>
      <c r="P466" s="53"/>
      <c r="Q466" s="254"/>
      <c r="R466" s="238">
        <f t="shared" si="464"/>
        <v>0</v>
      </c>
      <c r="S466" s="44">
        <f t="shared" si="465"/>
        <v>0</v>
      </c>
      <c r="T466" s="44">
        <f t="shared" si="466"/>
        <v>1900</v>
      </c>
      <c r="U466" s="44">
        <f t="shared" si="467"/>
        <v>0</v>
      </c>
      <c r="V466" s="44">
        <f t="shared" si="468"/>
        <v>0</v>
      </c>
      <c r="W466" s="44">
        <f t="shared" si="448"/>
        <v>0</v>
      </c>
      <c r="X466" s="236">
        <f t="shared" si="469"/>
        <v>1</v>
      </c>
      <c r="Y466" s="236">
        <f t="shared" si="470"/>
        <v>0</v>
      </c>
      <c r="Z466" s="236">
        <f t="shared" si="471"/>
        <v>0</v>
      </c>
      <c r="AA466" s="236">
        <f t="shared" si="472"/>
        <v>0</v>
      </c>
      <c r="AB466" s="236">
        <f t="shared" si="473"/>
        <v>0</v>
      </c>
      <c r="AC466" s="251">
        <f>PMT(U466/R24*(AB466),1,-AQ465,AQ465)</f>
        <v>0</v>
      </c>
      <c r="AD466" s="251">
        <f t="shared" si="474"/>
        <v>0</v>
      </c>
      <c r="AE466" s="251">
        <f t="shared" si="475"/>
        <v>0</v>
      </c>
      <c r="AF466" s="251">
        <f t="shared" si="476"/>
        <v>0</v>
      </c>
      <c r="AG466" s="251">
        <f t="shared" si="477"/>
        <v>0</v>
      </c>
      <c r="AH466" s="252">
        <f t="shared" si="456"/>
        <v>0</v>
      </c>
      <c r="AI466" s="252">
        <f t="shared" si="457"/>
        <v>1</v>
      </c>
      <c r="AJ466" s="236">
        <f t="shared" si="458"/>
        <v>0</v>
      </c>
      <c r="AK466" s="249">
        <f t="shared" si="449"/>
        <v>0</v>
      </c>
      <c r="AL466" s="236">
        <f t="shared" si="478"/>
        <v>0</v>
      </c>
      <c r="AM466" s="249">
        <f t="shared" si="450"/>
        <v>0</v>
      </c>
      <c r="AN466" s="249">
        <f t="shared" si="459"/>
        <v>0</v>
      </c>
      <c r="AO466" s="249">
        <f t="shared" si="460"/>
        <v>0</v>
      </c>
      <c r="AP466" s="249">
        <f t="shared" si="461"/>
        <v>0</v>
      </c>
      <c r="AQ466" s="251">
        <f t="shared" si="462"/>
        <v>0</v>
      </c>
      <c r="AR466" s="243">
        <f t="shared" si="451"/>
        <v>0</v>
      </c>
      <c r="AS466" s="243">
        <f t="shared" si="442"/>
        <v>0</v>
      </c>
      <c r="AT466" s="249">
        <f t="shared" si="463"/>
        <v>0</v>
      </c>
      <c r="AU466" s="249">
        <f t="shared" si="452"/>
        <v>0</v>
      </c>
      <c r="AV466" s="44">
        <f t="shared" si="479"/>
        <v>1</v>
      </c>
      <c r="AW466" s="44">
        <f t="shared" si="480"/>
        <v>0</v>
      </c>
      <c r="AX466" s="249" t="e">
        <f t="shared" si="453"/>
        <v>#VALUE!</v>
      </c>
      <c r="AY466" s="249" t="e">
        <f t="shared" si="481"/>
        <v>#VALUE!</v>
      </c>
      <c r="AZ466" s="243" t="e">
        <f t="shared" si="482"/>
        <v>#VALUE!</v>
      </c>
      <c r="BA466" s="253">
        <f t="shared" si="483"/>
        <v>0</v>
      </c>
      <c r="BB466" s="253">
        <f t="shared" si="484"/>
        <v>0</v>
      </c>
      <c r="BC466" s="226">
        <f t="shared" si="485"/>
        <v>0</v>
      </c>
      <c r="BD466" s="249" t="b">
        <f t="shared" si="486"/>
        <v>0</v>
      </c>
      <c r="BE466" s="249">
        <f t="shared" si="443"/>
        <v>0</v>
      </c>
      <c r="BF466" s="236">
        <f t="shared" si="444"/>
        <v>0</v>
      </c>
      <c r="BG466" s="80"/>
      <c r="BH466" s="80"/>
      <c r="BI466" s="80"/>
      <c r="BN466" s="82"/>
      <c r="BO466" s="82"/>
      <c r="BP466" s="82"/>
      <c r="BQ466" s="82"/>
      <c r="BR466" s="82"/>
      <c r="BS466" s="82"/>
      <c r="BU466" s="131"/>
      <c r="BV466" s="131"/>
    </row>
    <row r="467" spans="1:74" ht="12.75" customHeight="1">
      <c r="A467" s="56"/>
      <c r="B467" s="93"/>
      <c r="C467" s="40" t="str">
        <f t="shared" si="445"/>
        <v/>
      </c>
      <c r="D467" s="55" t="str">
        <f t="shared" si="489"/>
        <v/>
      </c>
      <c r="E467" s="102" t="str">
        <f t="shared" si="487"/>
        <v/>
      </c>
      <c r="F467" s="103" t="str">
        <f t="shared" si="454"/>
        <v/>
      </c>
      <c r="G467" s="102" t="str">
        <f t="shared" si="488"/>
        <v/>
      </c>
      <c r="H467" s="189" t="str">
        <f t="shared" si="455"/>
        <v/>
      </c>
      <c r="I467" s="190"/>
      <c r="J467" s="104"/>
      <c r="K467" s="104"/>
      <c r="L467" s="105" t="str">
        <f t="shared" si="446"/>
        <v/>
      </c>
      <c r="M467" s="104"/>
      <c r="N467" s="104"/>
      <c r="O467" s="107" t="str">
        <f t="shared" si="447"/>
        <v/>
      </c>
      <c r="P467" s="53"/>
      <c r="Q467" s="254"/>
      <c r="R467" s="238">
        <f t="shared" si="464"/>
        <v>0</v>
      </c>
      <c r="S467" s="44">
        <f t="shared" si="465"/>
        <v>0</v>
      </c>
      <c r="T467" s="44">
        <f t="shared" si="466"/>
        <v>1900</v>
      </c>
      <c r="U467" s="44">
        <f t="shared" si="467"/>
        <v>0</v>
      </c>
      <c r="V467" s="44">
        <f t="shared" si="468"/>
        <v>0</v>
      </c>
      <c r="W467" s="44">
        <f t="shared" si="448"/>
        <v>0</v>
      </c>
      <c r="X467" s="236">
        <f t="shared" si="469"/>
        <v>1</v>
      </c>
      <c r="Y467" s="236">
        <f t="shared" si="470"/>
        <v>0</v>
      </c>
      <c r="Z467" s="236">
        <f t="shared" si="471"/>
        <v>0</v>
      </c>
      <c r="AA467" s="236">
        <f t="shared" si="472"/>
        <v>0</v>
      </c>
      <c r="AB467" s="236">
        <f t="shared" si="473"/>
        <v>0</v>
      </c>
      <c r="AC467" s="251">
        <f>PMT(U467/R24*(AB467),1,-AQ466,AQ466)</f>
        <v>0</v>
      </c>
      <c r="AD467" s="251">
        <f t="shared" si="474"/>
        <v>0</v>
      </c>
      <c r="AE467" s="251">
        <f t="shared" si="475"/>
        <v>0</v>
      </c>
      <c r="AF467" s="251">
        <f t="shared" si="476"/>
        <v>0</v>
      </c>
      <c r="AG467" s="251">
        <f t="shared" si="477"/>
        <v>0</v>
      </c>
      <c r="AH467" s="252">
        <f t="shared" si="456"/>
        <v>0</v>
      </c>
      <c r="AI467" s="252">
        <f t="shared" si="457"/>
        <v>1</v>
      </c>
      <c r="AJ467" s="236">
        <f t="shared" si="458"/>
        <v>0</v>
      </c>
      <c r="AK467" s="249">
        <f t="shared" si="449"/>
        <v>0</v>
      </c>
      <c r="AL467" s="236">
        <f t="shared" si="478"/>
        <v>0</v>
      </c>
      <c r="AM467" s="249">
        <f t="shared" si="450"/>
        <v>0</v>
      </c>
      <c r="AN467" s="249">
        <f t="shared" si="459"/>
        <v>0</v>
      </c>
      <c r="AO467" s="249">
        <f t="shared" si="460"/>
        <v>0</v>
      </c>
      <c r="AP467" s="249">
        <f t="shared" si="461"/>
        <v>0</v>
      </c>
      <c r="AQ467" s="251">
        <f t="shared" si="462"/>
        <v>0</v>
      </c>
      <c r="AR467" s="243">
        <f t="shared" si="451"/>
        <v>0</v>
      </c>
      <c r="AS467" s="243">
        <f t="shared" si="442"/>
        <v>0</v>
      </c>
      <c r="AT467" s="249">
        <f t="shared" si="463"/>
        <v>0</v>
      </c>
      <c r="AU467" s="249">
        <f t="shared" si="452"/>
        <v>0</v>
      </c>
      <c r="AV467" s="44">
        <f t="shared" si="479"/>
        <v>1</v>
      </c>
      <c r="AW467" s="44">
        <f t="shared" si="480"/>
        <v>0</v>
      </c>
      <c r="AX467" s="249" t="e">
        <f t="shared" si="453"/>
        <v>#VALUE!</v>
      </c>
      <c r="AY467" s="249" t="e">
        <f t="shared" si="481"/>
        <v>#VALUE!</v>
      </c>
      <c r="AZ467" s="243" t="e">
        <f t="shared" si="482"/>
        <v>#VALUE!</v>
      </c>
      <c r="BA467" s="253">
        <f t="shared" si="483"/>
        <v>0</v>
      </c>
      <c r="BB467" s="253">
        <f t="shared" si="484"/>
        <v>0</v>
      </c>
      <c r="BC467" s="226">
        <f t="shared" si="485"/>
        <v>0</v>
      </c>
      <c r="BD467" s="249" t="b">
        <f t="shared" si="486"/>
        <v>0</v>
      </c>
      <c r="BE467" s="249">
        <f t="shared" si="443"/>
        <v>0</v>
      </c>
      <c r="BF467" s="236">
        <f t="shared" si="444"/>
        <v>0</v>
      </c>
      <c r="BG467" s="80"/>
      <c r="BH467" s="80"/>
      <c r="BI467" s="80"/>
      <c r="BN467" s="82"/>
      <c r="BO467" s="82"/>
      <c r="BP467" s="82"/>
      <c r="BQ467" s="82"/>
      <c r="BR467" s="82"/>
      <c r="BS467" s="82"/>
      <c r="BU467" s="131"/>
      <c r="BV467" s="131"/>
    </row>
    <row r="468" spans="1:74" ht="12.75" customHeight="1">
      <c r="A468" s="56"/>
      <c r="B468" s="93"/>
      <c r="C468" s="40" t="str">
        <f t="shared" si="445"/>
        <v/>
      </c>
      <c r="D468" s="55" t="str">
        <f t="shared" si="489"/>
        <v/>
      </c>
      <c r="E468" s="102" t="str">
        <f t="shared" si="487"/>
        <v/>
      </c>
      <c r="F468" s="103" t="str">
        <f t="shared" si="454"/>
        <v/>
      </c>
      <c r="G468" s="102" t="str">
        <f t="shared" si="488"/>
        <v/>
      </c>
      <c r="H468" s="189" t="str">
        <f t="shared" si="455"/>
        <v/>
      </c>
      <c r="I468" s="190"/>
      <c r="J468" s="104"/>
      <c r="K468" s="104"/>
      <c r="L468" s="105" t="str">
        <f t="shared" si="446"/>
        <v/>
      </c>
      <c r="M468" s="104"/>
      <c r="N468" s="104"/>
      <c r="O468" s="107" t="str">
        <f t="shared" si="447"/>
        <v/>
      </c>
      <c r="P468" s="53"/>
      <c r="Q468" s="254"/>
      <c r="R468" s="238">
        <f t="shared" si="464"/>
        <v>0</v>
      </c>
      <c r="S468" s="44">
        <f t="shared" si="465"/>
        <v>0</v>
      </c>
      <c r="T468" s="44">
        <f t="shared" si="466"/>
        <v>1900</v>
      </c>
      <c r="U468" s="44">
        <f t="shared" si="467"/>
        <v>0</v>
      </c>
      <c r="V468" s="44">
        <f t="shared" si="468"/>
        <v>0</v>
      </c>
      <c r="W468" s="44">
        <f t="shared" si="448"/>
        <v>0</v>
      </c>
      <c r="X468" s="236">
        <f t="shared" si="469"/>
        <v>1</v>
      </c>
      <c r="Y468" s="236">
        <f t="shared" si="470"/>
        <v>0</v>
      </c>
      <c r="Z468" s="236">
        <f t="shared" si="471"/>
        <v>0</v>
      </c>
      <c r="AA468" s="236">
        <f t="shared" si="472"/>
        <v>0</v>
      </c>
      <c r="AB468" s="236">
        <f t="shared" si="473"/>
        <v>0</v>
      </c>
      <c r="AC468" s="251">
        <f>PMT(U468/R24*(AB468),1,-AQ467,AQ467)</f>
        <v>0</v>
      </c>
      <c r="AD468" s="251">
        <f t="shared" si="474"/>
        <v>0</v>
      </c>
      <c r="AE468" s="251">
        <f t="shared" si="475"/>
        <v>0</v>
      </c>
      <c r="AF468" s="251">
        <f t="shared" si="476"/>
        <v>0</v>
      </c>
      <c r="AG468" s="251">
        <f t="shared" si="477"/>
        <v>0</v>
      </c>
      <c r="AH468" s="252">
        <f t="shared" si="456"/>
        <v>0</v>
      </c>
      <c r="AI468" s="252">
        <f t="shared" si="457"/>
        <v>1</v>
      </c>
      <c r="AJ468" s="236">
        <f t="shared" si="458"/>
        <v>0</v>
      </c>
      <c r="AK468" s="249">
        <f t="shared" si="449"/>
        <v>0</v>
      </c>
      <c r="AL468" s="236">
        <f t="shared" si="478"/>
        <v>0</v>
      </c>
      <c r="AM468" s="249">
        <f t="shared" si="450"/>
        <v>0</v>
      </c>
      <c r="AN468" s="249">
        <f t="shared" si="459"/>
        <v>0</v>
      </c>
      <c r="AO468" s="249">
        <f t="shared" si="460"/>
        <v>0</v>
      </c>
      <c r="AP468" s="249">
        <f t="shared" si="461"/>
        <v>0</v>
      </c>
      <c r="AQ468" s="251">
        <f t="shared" si="462"/>
        <v>0</v>
      </c>
      <c r="AR468" s="243">
        <f t="shared" si="451"/>
        <v>0</v>
      </c>
      <c r="AS468" s="243">
        <f t="shared" si="442"/>
        <v>0</v>
      </c>
      <c r="AT468" s="249">
        <f t="shared" si="463"/>
        <v>0</v>
      </c>
      <c r="AU468" s="249">
        <f t="shared" si="452"/>
        <v>0</v>
      </c>
      <c r="AV468" s="44">
        <f t="shared" si="479"/>
        <v>1</v>
      </c>
      <c r="AW468" s="44">
        <f t="shared" si="480"/>
        <v>0</v>
      </c>
      <c r="AX468" s="249" t="e">
        <f t="shared" si="453"/>
        <v>#VALUE!</v>
      </c>
      <c r="AY468" s="249" t="e">
        <f t="shared" si="481"/>
        <v>#VALUE!</v>
      </c>
      <c r="AZ468" s="243" t="e">
        <f t="shared" si="482"/>
        <v>#VALUE!</v>
      </c>
      <c r="BA468" s="253">
        <f t="shared" si="483"/>
        <v>0</v>
      </c>
      <c r="BB468" s="253">
        <f t="shared" si="484"/>
        <v>0</v>
      </c>
      <c r="BC468" s="226">
        <f t="shared" si="485"/>
        <v>0</v>
      </c>
      <c r="BD468" s="249" t="b">
        <f t="shared" si="486"/>
        <v>0</v>
      </c>
      <c r="BE468" s="249">
        <f t="shared" si="443"/>
        <v>0</v>
      </c>
      <c r="BF468" s="236">
        <f t="shared" si="444"/>
        <v>0</v>
      </c>
      <c r="BG468" s="80"/>
      <c r="BH468" s="80"/>
      <c r="BI468" s="80"/>
      <c r="BN468" s="82"/>
      <c r="BO468" s="82"/>
      <c r="BP468" s="82"/>
      <c r="BQ468" s="82"/>
      <c r="BR468" s="82"/>
      <c r="BS468" s="82"/>
      <c r="BU468" s="131"/>
      <c r="BV468" s="131"/>
    </row>
    <row r="469" spans="1:74" ht="12.75" customHeight="1">
      <c r="A469" s="56"/>
      <c r="B469" s="93"/>
      <c r="C469" s="40" t="str">
        <f t="shared" si="445"/>
        <v/>
      </c>
      <c r="D469" s="55" t="str">
        <f t="shared" si="489"/>
        <v/>
      </c>
      <c r="E469" s="102" t="str">
        <f t="shared" si="487"/>
        <v/>
      </c>
      <c r="F469" s="103" t="str">
        <f t="shared" si="454"/>
        <v/>
      </c>
      <c r="G469" s="102" t="str">
        <f t="shared" si="488"/>
        <v/>
      </c>
      <c r="H469" s="189" t="str">
        <f t="shared" si="455"/>
        <v/>
      </c>
      <c r="I469" s="190"/>
      <c r="J469" s="104"/>
      <c r="K469" s="104"/>
      <c r="L469" s="105" t="str">
        <f t="shared" si="446"/>
        <v/>
      </c>
      <c r="M469" s="104"/>
      <c r="N469" s="104"/>
      <c r="O469" s="107" t="str">
        <f t="shared" si="447"/>
        <v/>
      </c>
      <c r="P469" s="53"/>
      <c r="Q469" s="254"/>
      <c r="R469" s="238">
        <f t="shared" si="464"/>
        <v>0</v>
      </c>
      <c r="S469" s="44">
        <f t="shared" si="465"/>
        <v>0</v>
      </c>
      <c r="T469" s="44">
        <f t="shared" si="466"/>
        <v>1900</v>
      </c>
      <c r="U469" s="44">
        <f t="shared" si="467"/>
        <v>0</v>
      </c>
      <c r="V469" s="44">
        <f t="shared" si="468"/>
        <v>0</v>
      </c>
      <c r="W469" s="44">
        <f t="shared" si="448"/>
        <v>0</v>
      </c>
      <c r="X469" s="236">
        <f t="shared" si="469"/>
        <v>1</v>
      </c>
      <c r="Y469" s="236">
        <f t="shared" si="470"/>
        <v>0</v>
      </c>
      <c r="Z469" s="236">
        <f t="shared" si="471"/>
        <v>0</v>
      </c>
      <c r="AA469" s="236">
        <f t="shared" si="472"/>
        <v>0</v>
      </c>
      <c r="AB469" s="236">
        <f t="shared" si="473"/>
        <v>0</v>
      </c>
      <c r="AC469" s="251">
        <f>PMT(U469/R24*(AB469),1,-AQ468,AQ468)</f>
        <v>0</v>
      </c>
      <c r="AD469" s="251">
        <f t="shared" si="474"/>
        <v>0</v>
      </c>
      <c r="AE469" s="251">
        <f t="shared" si="475"/>
        <v>0</v>
      </c>
      <c r="AF469" s="251">
        <f t="shared" si="476"/>
        <v>0</v>
      </c>
      <c r="AG469" s="251">
        <f t="shared" si="477"/>
        <v>0</v>
      </c>
      <c r="AH469" s="252">
        <f t="shared" si="456"/>
        <v>0</v>
      </c>
      <c r="AI469" s="252">
        <f t="shared" si="457"/>
        <v>1</v>
      </c>
      <c r="AJ469" s="236">
        <f t="shared" si="458"/>
        <v>0</v>
      </c>
      <c r="AK469" s="249">
        <f t="shared" si="449"/>
        <v>0</v>
      </c>
      <c r="AL469" s="236">
        <f t="shared" si="478"/>
        <v>0</v>
      </c>
      <c r="AM469" s="249">
        <f t="shared" si="450"/>
        <v>0</v>
      </c>
      <c r="AN469" s="249">
        <f t="shared" si="459"/>
        <v>0</v>
      </c>
      <c r="AO469" s="249">
        <f t="shared" si="460"/>
        <v>0</v>
      </c>
      <c r="AP469" s="249">
        <f t="shared" si="461"/>
        <v>0</v>
      </c>
      <c r="AQ469" s="251">
        <f t="shared" si="462"/>
        <v>0</v>
      </c>
      <c r="AR469" s="243">
        <f t="shared" si="451"/>
        <v>0</v>
      </c>
      <c r="AS469" s="243">
        <f t="shared" si="442"/>
        <v>0</v>
      </c>
      <c r="AT469" s="249">
        <f t="shared" si="463"/>
        <v>0</v>
      </c>
      <c r="AU469" s="249">
        <f t="shared" si="452"/>
        <v>0</v>
      </c>
      <c r="AV469" s="44">
        <f t="shared" si="479"/>
        <v>1</v>
      </c>
      <c r="AW469" s="44">
        <f t="shared" si="480"/>
        <v>0</v>
      </c>
      <c r="AX469" s="249" t="e">
        <f t="shared" si="453"/>
        <v>#VALUE!</v>
      </c>
      <c r="AY469" s="249" t="e">
        <f t="shared" si="481"/>
        <v>#VALUE!</v>
      </c>
      <c r="AZ469" s="243" t="e">
        <f t="shared" si="482"/>
        <v>#VALUE!</v>
      </c>
      <c r="BA469" s="253">
        <f t="shared" si="483"/>
        <v>0</v>
      </c>
      <c r="BB469" s="253">
        <f t="shared" si="484"/>
        <v>0</v>
      </c>
      <c r="BC469" s="226">
        <f t="shared" si="485"/>
        <v>0</v>
      </c>
      <c r="BD469" s="249" t="b">
        <f t="shared" si="486"/>
        <v>0</v>
      </c>
      <c r="BE469" s="249">
        <f t="shared" si="443"/>
        <v>0</v>
      </c>
      <c r="BF469" s="236">
        <f t="shared" si="444"/>
        <v>0</v>
      </c>
      <c r="BG469" s="80"/>
      <c r="BH469" s="80"/>
      <c r="BI469" s="80"/>
      <c r="BN469" s="82"/>
      <c r="BO469" s="82"/>
      <c r="BP469" s="82"/>
      <c r="BQ469" s="82"/>
      <c r="BR469" s="82"/>
      <c r="BS469" s="82"/>
      <c r="BU469" s="131"/>
      <c r="BV469" s="131"/>
    </row>
    <row r="470" spans="1:74" ht="12.75" customHeight="1">
      <c r="A470" s="56"/>
      <c r="B470" s="93"/>
      <c r="C470" s="40" t="str">
        <f t="shared" si="445"/>
        <v/>
      </c>
      <c r="D470" s="55" t="str">
        <f t="shared" si="489"/>
        <v/>
      </c>
      <c r="E470" s="102" t="str">
        <f t="shared" si="487"/>
        <v/>
      </c>
      <c r="F470" s="103" t="str">
        <f t="shared" si="454"/>
        <v/>
      </c>
      <c r="G470" s="102" t="str">
        <f t="shared" si="488"/>
        <v/>
      </c>
      <c r="H470" s="189" t="str">
        <f t="shared" si="455"/>
        <v/>
      </c>
      <c r="I470" s="190"/>
      <c r="J470" s="104"/>
      <c r="K470" s="104"/>
      <c r="L470" s="105" t="str">
        <f t="shared" si="446"/>
        <v/>
      </c>
      <c r="M470" s="104"/>
      <c r="N470" s="104"/>
      <c r="O470" s="107" t="str">
        <f t="shared" si="447"/>
        <v/>
      </c>
      <c r="P470" s="53"/>
      <c r="Q470" s="254"/>
      <c r="R470" s="238">
        <f t="shared" si="464"/>
        <v>0</v>
      </c>
      <c r="S470" s="44">
        <f t="shared" si="465"/>
        <v>0</v>
      </c>
      <c r="T470" s="44">
        <f t="shared" si="466"/>
        <v>1900</v>
      </c>
      <c r="U470" s="44">
        <f t="shared" si="467"/>
        <v>0</v>
      </c>
      <c r="V470" s="44">
        <f t="shared" si="468"/>
        <v>0</v>
      </c>
      <c r="W470" s="44">
        <f t="shared" si="448"/>
        <v>0</v>
      </c>
      <c r="X470" s="236">
        <f t="shared" si="469"/>
        <v>1</v>
      </c>
      <c r="Y470" s="236">
        <f t="shared" si="470"/>
        <v>0</v>
      </c>
      <c r="Z470" s="236">
        <f t="shared" si="471"/>
        <v>0</v>
      </c>
      <c r="AA470" s="236">
        <f t="shared" si="472"/>
        <v>0</v>
      </c>
      <c r="AB470" s="236">
        <f t="shared" si="473"/>
        <v>0</v>
      </c>
      <c r="AC470" s="251">
        <f>PMT(U470/R24*(AB470),1,-AQ469,AQ469)</f>
        <v>0</v>
      </c>
      <c r="AD470" s="251">
        <f t="shared" si="474"/>
        <v>0</v>
      </c>
      <c r="AE470" s="251">
        <f t="shared" si="475"/>
        <v>0</v>
      </c>
      <c r="AF470" s="251">
        <f t="shared" si="476"/>
        <v>0</v>
      </c>
      <c r="AG470" s="251">
        <f t="shared" si="477"/>
        <v>0</v>
      </c>
      <c r="AH470" s="252">
        <f t="shared" si="456"/>
        <v>0</v>
      </c>
      <c r="AI470" s="252">
        <f t="shared" si="457"/>
        <v>1</v>
      </c>
      <c r="AJ470" s="236">
        <f t="shared" si="458"/>
        <v>0</v>
      </c>
      <c r="AK470" s="249">
        <f t="shared" si="449"/>
        <v>0</v>
      </c>
      <c r="AL470" s="236">
        <f t="shared" si="478"/>
        <v>0</v>
      </c>
      <c r="AM470" s="249">
        <f t="shared" si="450"/>
        <v>0</v>
      </c>
      <c r="AN470" s="249">
        <f t="shared" si="459"/>
        <v>0</v>
      </c>
      <c r="AO470" s="249">
        <f t="shared" si="460"/>
        <v>0</v>
      </c>
      <c r="AP470" s="249">
        <f t="shared" si="461"/>
        <v>0</v>
      </c>
      <c r="AQ470" s="251">
        <f t="shared" si="462"/>
        <v>0</v>
      </c>
      <c r="AR470" s="243">
        <f t="shared" si="451"/>
        <v>0</v>
      </c>
      <c r="AS470" s="243">
        <f t="shared" si="442"/>
        <v>0</v>
      </c>
      <c r="AT470" s="249">
        <f t="shared" si="463"/>
        <v>0</v>
      </c>
      <c r="AU470" s="249">
        <f t="shared" si="452"/>
        <v>0</v>
      </c>
      <c r="AV470" s="44">
        <f t="shared" si="479"/>
        <v>1</v>
      </c>
      <c r="AW470" s="44">
        <f t="shared" si="480"/>
        <v>0</v>
      </c>
      <c r="AX470" s="249" t="e">
        <f t="shared" si="453"/>
        <v>#VALUE!</v>
      </c>
      <c r="AY470" s="249" t="e">
        <f t="shared" si="481"/>
        <v>#VALUE!</v>
      </c>
      <c r="AZ470" s="243" t="e">
        <f t="shared" si="482"/>
        <v>#VALUE!</v>
      </c>
      <c r="BA470" s="253">
        <f t="shared" si="483"/>
        <v>0</v>
      </c>
      <c r="BB470" s="253">
        <f t="shared" si="484"/>
        <v>0</v>
      </c>
      <c r="BC470" s="226">
        <f t="shared" si="485"/>
        <v>0</v>
      </c>
      <c r="BD470" s="249" t="b">
        <f t="shared" si="486"/>
        <v>0</v>
      </c>
      <c r="BE470" s="249">
        <f t="shared" si="443"/>
        <v>0</v>
      </c>
      <c r="BF470" s="236">
        <f t="shared" si="444"/>
        <v>0</v>
      </c>
      <c r="BG470" s="80"/>
      <c r="BH470" s="80"/>
      <c r="BI470" s="80"/>
      <c r="BN470" s="82"/>
      <c r="BO470" s="82"/>
      <c r="BP470" s="82"/>
      <c r="BQ470" s="82"/>
      <c r="BR470" s="82"/>
      <c r="BS470" s="82"/>
      <c r="BU470" s="131"/>
      <c r="BV470" s="131"/>
    </row>
    <row r="471" spans="1:74" ht="12.75" customHeight="1">
      <c r="A471" s="56"/>
      <c r="B471" s="93"/>
      <c r="C471" s="40" t="str">
        <f t="shared" si="445"/>
        <v/>
      </c>
      <c r="D471" s="55" t="str">
        <f t="shared" si="489"/>
        <v/>
      </c>
      <c r="E471" s="102" t="str">
        <f t="shared" si="487"/>
        <v/>
      </c>
      <c r="F471" s="103" t="str">
        <f t="shared" si="454"/>
        <v/>
      </c>
      <c r="G471" s="102" t="str">
        <f t="shared" si="488"/>
        <v/>
      </c>
      <c r="H471" s="189" t="str">
        <f t="shared" si="455"/>
        <v/>
      </c>
      <c r="I471" s="190"/>
      <c r="J471" s="104"/>
      <c r="K471" s="104"/>
      <c r="L471" s="105" t="str">
        <f t="shared" si="446"/>
        <v/>
      </c>
      <c r="M471" s="104"/>
      <c r="N471" s="104"/>
      <c r="O471" s="107" t="str">
        <f t="shared" si="447"/>
        <v/>
      </c>
      <c r="P471" s="53"/>
      <c r="Q471" s="254"/>
      <c r="R471" s="238">
        <f t="shared" si="464"/>
        <v>0</v>
      </c>
      <c r="S471" s="44">
        <f t="shared" si="465"/>
        <v>0</v>
      </c>
      <c r="T471" s="44">
        <f t="shared" si="466"/>
        <v>1900</v>
      </c>
      <c r="U471" s="44">
        <f t="shared" si="467"/>
        <v>0</v>
      </c>
      <c r="V471" s="44">
        <f t="shared" si="468"/>
        <v>0</v>
      </c>
      <c r="W471" s="44">
        <f t="shared" si="448"/>
        <v>0</v>
      </c>
      <c r="X471" s="236">
        <f t="shared" si="469"/>
        <v>1</v>
      </c>
      <c r="Y471" s="236">
        <f t="shared" si="470"/>
        <v>0</v>
      </c>
      <c r="Z471" s="236">
        <f t="shared" si="471"/>
        <v>0</v>
      </c>
      <c r="AA471" s="236">
        <f t="shared" si="472"/>
        <v>0</v>
      </c>
      <c r="AB471" s="236">
        <f t="shared" si="473"/>
        <v>0</v>
      </c>
      <c r="AC471" s="251">
        <f>PMT(U471/R24*(AB471),1,-AQ470,AQ470)</f>
        <v>0</v>
      </c>
      <c r="AD471" s="251">
        <f t="shared" si="474"/>
        <v>0</v>
      </c>
      <c r="AE471" s="251">
        <f t="shared" si="475"/>
        <v>0</v>
      </c>
      <c r="AF471" s="251">
        <f t="shared" si="476"/>
        <v>0</v>
      </c>
      <c r="AG471" s="251">
        <f t="shared" si="477"/>
        <v>0</v>
      </c>
      <c r="AH471" s="252">
        <f t="shared" si="456"/>
        <v>0</v>
      </c>
      <c r="AI471" s="252">
        <f t="shared" si="457"/>
        <v>1</v>
      </c>
      <c r="AJ471" s="236">
        <f t="shared" si="458"/>
        <v>0</v>
      </c>
      <c r="AK471" s="249">
        <f t="shared" si="449"/>
        <v>0</v>
      </c>
      <c r="AL471" s="236">
        <f t="shared" si="478"/>
        <v>0</v>
      </c>
      <c r="AM471" s="249">
        <f t="shared" si="450"/>
        <v>0</v>
      </c>
      <c r="AN471" s="249">
        <f t="shared" si="459"/>
        <v>0</v>
      </c>
      <c r="AO471" s="249">
        <f t="shared" si="460"/>
        <v>0</v>
      </c>
      <c r="AP471" s="249">
        <f t="shared" si="461"/>
        <v>0</v>
      </c>
      <c r="AQ471" s="251">
        <f t="shared" si="462"/>
        <v>0</v>
      </c>
      <c r="AR471" s="243">
        <f t="shared" si="451"/>
        <v>0</v>
      </c>
      <c r="AS471" s="243">
        <f t="shared" si="442"/>
        <v>0</v>
      </c>
      <c r="AT471" s="249">
        <f t="shared" si="463"/>
        <v>0</v>
      </c>
      <c r="AU471" s="249">
        <f t="shared" si="452"/>
        <v>0</v>
      </c>
      <c r="AV471" s="44">
        <f t="shared" si="479"/>
        <v>1</v>
      </c>
      <c r="AW471" s="44">
        <f t="shared" si="480"/>
        <v>0</v>
      </c>
      <c r="AX471" s="249" t="e">
        <f t="shared" si="453"/>
        <v>#VALUE!</v>
      </c>
      <c r="AY471" s="249" t="e">
        <f t="shared" si="481"/>
        <v>#VALUE!</v>
      </c>
      <c r="AZ471" s="243" t="e">
        <f t="shared" si="482"/>
        <v>#VALUE!</v>
      </c>
      <c r="BA471" s="253">
        <f t="shared" si="483"/>
        <v>0</v>
      </c>
      <c r="BB471" s="253">
        <f t="shared" si="484"/>
        <v>0</v>
      </c>
      <c r="BC471" s="226">
        <f t="shared" si="485"/>
        <v>0</v>
      </c>
      <c r="BD471" s="249" t="b">
        <f t="shared" si="486"/>
        <v>0</v>
      </c>
      <c r="BE471" s="249">
        <f t="shared" si="443"/>
        <v>0</v>
      </c>
      <c r="BF471" s="236">
        <f t="shared" si="444"/>
        <v>0</v>
      </c>
      <c r="BG471" s="80"/>
      <c r="BH471" s="80"/>
      <c r="BI471" s="80"/>
      <c r="BN471" s="82"/>
      <c r="BO471" s="82"/>
      <c r="BP471" s="82"/>
      <c r="BQ471" s="82"/>
      <c r="BR471" s="82"/>
      <c r="BS471" s="82"/>
      <c r="BU471" s="131"/>
      <c r="BV471" s="131"/>
    </row>
    <row r="472" spans="1:74" ht="12.75" customHeight="1">
      <c r="A472" s="56"/>
      <c r="B472" s="93"/>
      <c r="C472" s="40" t="str">
        <f t="shared" si="445"/>
        <v/>
      </c>
      <c r="D472" s="55" t="str">
        <f t="shared" si="489"/>
        <v/>
      </c>
      <c r="E472" s="102" t="str">
        <f t="shared" si="487"/>
        <v/>
      </c>
      <c r="F472" s="103" t="str">
        <f t="shared" si="454"/>
        <v/>
      </c>
      <c r="G472" s="102" t="str">
        <f t="shared" si="488"/>
        <v/>
      </c>
      <c r="H472" s="189" t="str">
        <f t="shared" si="455"/>
        <v/>
      </c>
      <c r="I472" s="190"/>
      <c r="J472" s="104"/>
      <c r="K472" s="104"/>
      <c r="L472" s="105" t="str">
        <f t="shared" si="446"/>
        <v/>
      </c>
      <c r="M472" s="104"/>
      <c r="N472" s="104"/>
      <c r="O472" s="107" t="str">
        <f t="shared" si="447"/>
        <v/>
      </c>
      <c r="P472" s="53"/>
      <c r="Q472" s="254"/>
      <c r="R472" s="238">
        <f t="shared" si="464"/>
        <v>0</v>
      </c>
      <c r="S472" s="44">
        <f t="shared" si="465"/>
        <v>0</v>
      </c>
      <c r="T472" s="44">
        <f t="shared" si="466"/>
        <v>1900</v>
      </c>
      <c r="U472" s="44">
        <f t="shared" si="467"/>
        <v>0</v>
      </c>
      <c r="V472" s="44">
        <f t="shared" si="468"/>
        <v>0</v>
      </c>
      <c r="W472" s="44">
        <f t="shared" si="448"/>
        <v>0</v>
      </c>
      <c r="X472" s="236">
        <f t="shared" si="469"/>
        <v>1</v>
      </c>
      <c r="Y472" s="236">
        <f t="shared" si="470"/>
        <v>0</v>
      </c>
      <c r="Z472" s="236">
        <f t="shared" si="471"/>
        <v>0</v>
      </c>
      <c r="AA472" s="236">
        <f t="shared" si="472"/>
        <v>0</v>
      </c>
      <c r="AB472" s="236">
        <f t="shared" si="473"/>
        <v>0</v>
      </c>
      <c r="AC472" s="251">
        <f>PMT(U472/R24*(AB472),1,-AQ471,AQ471)</f>
        <v>0</v>
      </c>
      <c r="AD472" s="251">
        <f t="shared" si="474"/>
        <v>0</v>
      </c>
      <c r="AE472" s="251">
        <f t="shared" si="475"/>
        <v>0</v>
      </c>
      <c r="AF472" s="251">
        <f t="shared" si="476"/>
        <v>0</v>
      </c>
      <c r="AG472" s="251">
        <f t="shared" si="477"/>
        <v>0</v>
      </c>
      <c r="AH472" s="252">
        <f t="shared" si="456"/>
        <v>0</v>
      </c>
      <c r="AI472" s="252">
        <f t="shared" si="457"/>
        <v>1</v>
      </c>
      <c r="AJ472" s="236">
        <f t="shared" si="458"/>
        <v>0</v>
      </c>
      <c r="AK472" s="249">
        <f t="shared" si="449"/>
        <v>0</v>
      </c>
      <c r="AL472" s="236">
        <f t="shared" si="478"/>
        <v>0</v>
      </c>
      <c r="AM472" s="249">
        <f t="shared" si="450"/>
        <v>0</v>
      </c>
      <c r="AN472" s="249">
        <f t="shared" si="459"/>
        <v>0</v>
      </c>
      <c r="AO472" s="249">
        <f t="shared" si="460"/>
        <v>0</v>
      </c>
      <c r="AP472" s="249">
        <f t="shared" si="461"/>
        <v>0</v>
      </c>
      <c r="AQ472" s="251">
        <f t="shared" si="462"/>
        <v>0</v>
      </c>
      <c r="AR472" s="243">
        <f t="shared" si="451"/>
        <v>0</v>
      </c>
      <c r="AS472" s="243">
        <f t="shared" si="442"/>
        <v>0</v>
      </c>
      <c r="AT472" s="249">
        <f t="shared" si="463"/>
        <v>0</v>
      </c>
      <c r="AU472" s="249">
        <f t="shared" si="452"/>
        <v>0</v>
      </c>
      <c r="AV472" s="44">
        <f t="shared" si="479"/>
        <v>1</v>
      </c>
      <c r="AW472" s="44">
        <f t="shared" si="480"/>
        <v>0</v>
      </c>
      <c r="AX472" s="249" t="e">
        <f t="shared" si="453"/>
        <v>#VALUE!</v>
      </c>
      <c r="AY472" s="249" t="e">
        <f t="shared" si="481"/>
        <v>#VALUE!</v>
      </c>
      <c r="AZ472" s="243" t="e">
        <f t="shared" si="482"/>
        <v>#VALUE!</v>
      </c>
      <c r="BA472" s="253">
        <f t="shared" si="483"/>
        <v>0</v>
      </c>
      <c r="BB472" s="253">
        <f t="shared" si="484"/>
        <v>0</v>
      </c>
      <c r="BC472" s="226">
        <f t="shared" si="485"/>
        <v>0</v>
      </c>
      <c r="BD472" s="249" t="b">
        <f t="shared" si="486"/>
        <v>0</v>
      </c>
      <c r="BE472" s="249">
        <f t="shared" si="443"/>
        <v>0</v>
      </c>
      <c r="BF472" s="236">
        <f t="shared" si="444"/>
        <v>0</v>
      </c>
      <c r="BG472" s="80"/>
      <c r="BH472" s="80"/>
      <c r="BI472" s="80"/>
      <c r="BN472" s="82"/>
      <c r="BO472" s="82"/>
      <c r="BP472" s="82"/>
      <c r="BQ472" s="82"/>
      <c r="BR472" s="82"/>
      <c r="BS472" s="82"/>
      <c r="BU472" s="131"/>
      <c r="BV472" s="131"/>
    </row>
    <row r="473" spans="1:74" ht="12.75" customHeight="1">
      <c r="A473" s="56"/>
      <c r="B473" s="93"/>
      <c r="C473" s="40" t="str">
        <f t="shared" si="445"/>
        <v/>
      </c>
      <c r="D473" s="55" t="str">
        <f t="shared" si="489"/>
        <v/>
      </c>
      <c r="E473" s="102" t="str">
        <f t="shared" si="487"/>
        <v/>
      </c>
      <c r="F473" s="103" t="str">
        <f t="shared" si="454"/>
        <v/>
      </c>
      <c r="G473" s="102" t="str">
        <f t="shared" si="488"/>
        <v/>
      </c>
      <c r="H473" s="189" t="str">
        <f t="shared" si="455"/>
        <v/>
      </c>
      <c r="I473" s="190"/>
      <c r="J473" s="104"/>
      <c r="K473" s="104"/>
      <c r="L473" s="105" t="str">
        <f t="shared" si="446"/>
        <v/>
      </c>
      <c r="M473" s="104"/>
      <c r="N473" s="104"/>
      <c r="O473" s="107" t="str">
        <f t="shared" si="447"/>
        <v/>
      </c>
      <c r="P473" s="53"/>
      <c r="Q473" s="254"/>
      <c r="R473" s="238">
        <f t="shared" si="464"/>
        <v>0</v>
      </c>
      <c r="S473" s="44">
        <f t="shared" si="465"/>
        <v>0</v>
      </c>
      <c r="T473" s="44">
        <f t="shared" si="466"/>
        <v>1900</v>
      </c>
      <c r="U473" s="44">
        <f t="shared" si="467"/>
        <v>0</v>
      </c>
      <c r="V473" s="44">
        <f t="shared" si="468"/>
        <v>0</v>
      </c>
      <c r="W473" s="44">
        <f t="shared" si="448"/>
        <v>0</v>
      </c>
      <c r="X473" s="236">
        <f t="shared" si="469"/>
        <v>1</v>
      </c>
      <c r="Y473" s="236">
        <f t="shared" si="470"/>
        <v>0</v>
      </c>
      <c r="Z473" s="236">
        <f t="shared" si="471"/>
        <v>0</v>
      </c>
      <c r="AA473" s="236">
        <f t="shared" si="472"/>
        <v>0</v>
      </c>
      <c r="AB473" s="236">
        <f t="shared" si="473"/>
        <v>0</v>
      </c>
      <c r="AC473" s="251">
        <f>PMT(U473/R24*(AB473),1,-AQ472,AQ472)</f>
        <v>0</v>
      </c>
      <c r="AD473" s="251">
        <f t="shared" si="474"/>
        <v>0</v>
      </c>
      <c r="AE473" s="251">
        <f t="shared" si="475"/>
        <v>0</v>
      </c>
      <c r="AF473" s="251">
        <f t="shared" si="476"/>
        <v>0</v>
      </c>
      <c r="AG473" s="251">
        <f t="shared" si="477"/>
        <v>0</v>
      </c>
      <c r="AH473" s="252">
        <f t="shared" si="456"/>
        <v>0</v>
      </c>
      <c r="AI473" s="252">
        <f t="shared" si="457"/>
        <v>1</v>
      </c>
      <c r="AJ473" s="236">
        <f t="shared" si="458"/>
        <v>0</v>
      </c>
      <c r="AK473" s="249">
        <f t="shared" si="449"/>
        <v>0</v>
      </c>
      <c r="AL473" s="236">
        <f t="shared" si="478"/>
        <v>0</v>
      </c>
      <c r="AM473" s="249">
        <f t="shared" si="450"/>
        <v>0</v>
      </c>
      <c r="AN473" s="249">
        <f t="shared" si="459"/>
        <v>0</v>
      </c>
      <c r="AO473" s="249">
        <f t="shared" si="460"/>
        <v>0</v>
      </c>
      <c r="AP473" s="249">
        <f t="shared" si="461"/>
        <v>0</v>
      </c>
      <c r="AQ473" s="251">
        <f t="shared" si="462"/>
        <v>0</v>
      </c>
      <c r="AR473" s="243">
        <f t="shared" si="451"/>
        <v>0</v>
      </c>
      <c r="AS473" s="243">
        <f t="shared" si="442"/>
        <v>0</v>
      </c>
      <c r="AT473" s="249">
        <f t="shared" si="463"/>
        <v>0</v>
      </c>
      <c r="AU473" s="249">
        <f t="shared" si="452"/>
        <v>0</v>
      </c>
      <c r="AV473" s="44">
        <f t="shared" si="479"/>
        <v>1</v>
      </c>
      <c r="AW473" s="44">
        <f t="shared" si="480"/>
        <v>0</v>
      </c>
      <c r="AX473" s="249" t="e">
        <f t="shared" si="453"/>
        <v>#VALUE!</v>
      </c>
      <c r="AY473" s="249" t="e">
        <f t="shared" si="481"/>
        <v>#VALUE!</v>
      </c>
      <c r="AZ473" s="243" t="e">
        <f t="shared" si="482"/>
        <v>#VALUE!</v>
      </c>
      <c r="BA473" s="253">
        <f t="shared" si="483"/>
        <v>0</v>
      </c>
      <c r="BB473" s="253">
        <f t="shared" si="484"/>
        <v>0</v>
      </c>
      <c r="BC473" s="226">
        <f t="shared" si="485"/>
        <v>0</v>
      </c>
      <c r="BD473" s="249" t="b">
        <f t="shared" si="486"/>
        <v>0</v>
      </c>
      <c r="BE473" s="249">
        <f t="shared" si="443"/>
        <v>0</v>
      </c>
      <c r="BF473" s="236">
        <f t="shared" si="444"/>
        <v>0</v>
      </c>
      <c r="BG473" s="80"/>
      <c r="BH473" s="80"/>
      <c r="BI473" s="80"/>
      <c r="BN473" s="82"/>
      <c r="BO473" s="82"/>
      <c r="BP473" s="82"/>
      <c r="BQ473" s="82"/>
      <c r="BR473" s="82"/>
      <c r="BS473" s="82"/>
      <c r="BU473" s="131"/>
      <c r="BV473" s="131"/>
    </row>
    <row r="474" spans="1:74" ht="12.75" customHeight="1">
      <c r="A474" s="56"/>
      <c r="B474" s="93"/>
      <c r="C474" s="40" t="str">
        <f t="shared" si="445"/>
        <v/>
      </c>
      <c r="D474" s="55" t="str">
        <f t="shared" si="489"/>
        <v/>
      </c>
      <c r="E474" s="102" t="str">
        <f t="shared" si="487"/>
        <v/>
      </c>
      <c r="F474" s="103" t="str">
        <f t="shared" si="454"/>
        <v/>
      </c>
      <c r="G474" s="102" t="str">
        <f t="shared" si="488"/>
        <v/>
      </c>
      <c r="H474" s="189" t="str">
        <f t="shared" si="455"/>
        <v/>
      </c>
      <c r="I474" s="190"/>
      <c r="J474" s="104"/>
      <c r="K474" s="104"/>
      <c r="L474" s="105" t="str">
        <f t="shared" si="446"/>
        <v/>
      </c>
      <c r="M474" s="104"/>
      <c r="N474" s="104"/>
      <c r="O474" s="107" t="str">
        <f t="shared" si="447"/>
        <v/>
      </c>
      <c r="P474" s="53"/>
      <c r="Q474" s="254"/>
      <c r="R474" s="238">
        <f t="shared" si="464"/>
        <v>0</v>
      </c>
      <c r="S474" s="44">
        <f t="shared" si="465"/>
        <v>0</v>
      </c>
      <c r="T474" s="44">
        <f t="shared" si="466"/>
        <v>1900</v>
      </c>
      <c r="U474" s="44">
        <f t="shared" si="467"/>
        <v>0</v>
      </c>
      <c r="V474" s="44">
        <f t="shared" si="468"/>
        <v>0</v>
      </c>
      <c r="W474" s="44">
        <f t="shared" si="448"/>
        <v>0</v>
      </c>
      <c r="X474" s="236">
        <f t="shared" si="469"/>
        <v>1</v>
      </c>
      <c r="Y474" s="236">
        <f t="shared" si="470"/>
        <v>0</v>
      </c>
      <c r="Z474" s="236">
        <f t="shared" si="471"/>
        <v>0</v>
      </c>
      <c r="AA474" s="236">
        <f t="shared" si="472"/>
        <v>0</v>
      </c>
      <c r="AB474" s="236">
        <f t="shared" si="473"/>
        <v>0</v>
      </c>
      <c r="AC474" s="251">
        <f>PMT(U474/R24*(AB474),1,-AQ473,AQ473)</f>
        <v>0</v>
      </c>
      <c r="AD474" s="251">
        <f t="shared" si="474"/>
        <v>0</v>
      </c>
      <c r="AE474" s="251">
        <f t="shared" si="475"/>
        <v>0</v>
      </c>
      <c r="AF474" s="251">
        <f t="shared" si="476"/>
        <v>0</v>
      </c>
      <c r="AG474" s="251">
        <f t="shared" si="477"/>
        <v>0</v>
      </c>
      <c r="AH474" s="252">
        <f t="shared" si="456"/>
        <v>0</v>
      </c>
      <c r="AI474" s="252">
        <f t="shared" si="457"/>
        <v>1</v>
      </c>
      <c r="AJ474" s="236">
        <f t="shared" si="458"/>
        <v>0</v>
      </c>
      <c r="AK474" s="249">
        <f t="shared" si="449"/>
        <v>0</v>
      </c>
      <c r="AL474" s="236">
        <f t="shared" si="478"/>
        <v>0</v>
      </c>
      <c r="AM474" s="249">
        <f t="shared" si="450"/>
        <v>0</v>
      </c>
      <c r="AN474" s="249">
        <f t="shared" si="459"/>
        <v>0</v>
      </c>
      <c r="AO474" s="249">
        <f t="shared" si="460"/>
        <v>0</v>
      </c>
      <c r="AP474" s="249">
        <f t="shared" si="461"/>
        <v>0</v>
      </c>
      <c r="AQ474" s="251">
        <f t="shared" si="462"/>
        <v>0</v>
      </c>
      <c r="AR474" s="243">
        <f t="shared" si="451"/>
        <v>0</v>
      </c>
      <c r="AS474" s="243">
        <f t="shared" ref="AS474:AS525" si="490">IF(BD474,AR474,0)</f>
        <v>0</v>
      </c>
      <c r="AT474" s="249">
        <f t="shared" si="463"/>
        <v>0</v>
      </c>
      <c r="AU474" s="249">
        <f t="shared" si="452"/>
        <v>0</v>
      </c>
      <c r="AV474" s="44">
        <f t="shared" si="479"/>
        <v>1</v>
      </c>
      <c r="AW474" s="44">
        <f t="shared" si="480"/>
        <v>0</v>
      </c>
      <c r="AX474" s="249" t="e">
        <f t="shared" si="453"/>
        <v>#VALUE!</v>
      </c>
      <c r="AY474" s="249" t="e">
        <f t="shared" si="481"/>
        <v>#VALUE!</v>
      </c>
      <c r="AZ474" s="243" t="e">
        <f t="shared" si="482"/>
        <v>#VALUE!</v>
      </c>
      <c r="BA474" s="253">
        <f t="shared" si="483"/>
        <v>0</v>
      </c>
      <c r="BB474" s="253">
        <f t="shared" si="484"/>
        <v>0</v>
      </c>
      <c r="BC474" s="226">
        <f t="shared" si="485"/>
        <v>0</v>
      </c>
      <c r="BD474" s="249" t="b">
        <f t="shared" si="486"/>
        <v>0</v>
      </c>
      <c r="BE474" s="249">
        <f t="shared" ref="BE474:BE525" si="491">IF(BD474,AQ474,0)</f>
        <v>0</v>
      </c>
      <c r="BF474" s="236">
        <f t="shared" ref="BF474:BF525" si="492">IF(BD474,A474,0)</f>
        <v>0</v>
      </c>
      <c r="BG474" s="80"/>
      <c r="BH474" s="80"/>
      <c r="BI474" s="80"/>
      <c r="BN474" s="82"/>
      <c r="BO474" s="82"/>
      <c r="BP474" s="82"/>
      <c r="BQ474" s="82"/>
      <c r="BR474" s="82"/>
      <c r="BS474" s="82"/>
      <c r="BU474" s="131"/>
      <c r="BV474" s="131"/>
    </row>
    <row r="475" spans="1:74" ht="12.75" customHeight="1">
      <c r="A475" s="56"/>
      <c r="B475" s="93"/>
      <c r="C475" s="40" t="str">
        <f t="shared" ref="C475:C525" si="493">IF(R475=0,"",Y475)</f>
        <v/>
      </c>
      <c r="D475" s="55" t="str">
        <f t="shared" si="489"/>
        <v/>
      </c>
      <c r="E475" s="102" t="str">
        <f t="shared" si="487"/>
        <v/>
      </c>
      <c r="F475" s="103" t="str">
        <f t="shared" si="454"/>
        <v/>
      </c>
      <c r="G475" s="102" t="str">
        <f t="shared" si="488"/>
        <v/>
      </c>
      <c r="H475" s="189" t="str">
        <f t="shared" si="455"/>
        <v/>
      </c>
      <c r="I475" s="190"/>
      <c r="J475" s="104"/>
      <c r="K475" s="104"/>
      <c r="L475" s="105" t="str">
        <f t="shared" ref="L475:L525" si="494">IF(AR475*R475=0,"",AR475)</f>
        <v/>
      </c>
      <c r="M475" s="104"/>
      <c r="N475" s="104"/>
      <c r="O475" s="107" t="str">
        <f t="shared" ref="O475:O525" si="495">IF(AT475*R475=0,"",AT475)</f>
        <v/>
      </c>
      <c r="P475" s="53"/>
      <c r="Q475" s="254"/>
      <c r="R475" s="238">
        <f t="shared" si="464"/>
        <v>0</v>
      </c>
      <c r="S475" s="44">
        <f t="shared" si="465"/>
        <v>0</v>
      </c>
      <c r="T475" s="44">
        <f t="shared" si="466"/>
        <v>1900</v>
      </c>
      <c r="U475" s="44">
        <f t="shared" si="467"/>
        <v>0</v>
      </c>
      <c r="V475" s="44">
        <f t="shared" si="468"/>
        <v>0</v>
      </c>
      <c r="W475" s="44">
        <f t="shared" ref="W475:W525" si="496">IF(B475&lt;&gt;0,V475,0)</f>
        <v>0</v>
      </c>
      <c r="X475" s="236">
        <f t="shared" si="469"/>
        <v>1</v>
      </c>
      <c r="Y475" s="236">
        <f t="shared" si="470"/>
        <v>0</v>
      </c>
      <c r="Z475" s="236">
        <f t="shared" si="471"/>
        <v>0</v>
      </c>
      <c r="AA475" s="236">
        <f t="shared" si="472"/>
        <v>0</v>
      </c>
      <c r="AB475" s="236">
        <f t="shared" si="473"/>
        <v>0</v>
      </c>
      <c r="AC475" s="251">
        <f>PMT(U475/R24*(AB475),1,-AQ474,AQ474)</f>
        <v>0</v>
      </c>
      <c r="AD475" s="251">
        <f t="shared" si="474"/>
        <v>0</v>
      </c>
      <c r="AE475" s="251">
        <f t="shared" si="475"/>
        <v>0</v>
      </c>
      <c r="AF475" s="251">
        <f t="shared" si="476"/>
        <v>0</v>
      </c>
      <c r="AG475" s="251">
        <f t="shared" si="477"/>
        <v>0</v>
      </c>
      <c r="AH475" s="252">
        <f t="shared" si="456"/>
        <v>0</v>
      </c>
      <c r="AI475" s="252">
        <f t="shared" si="457"/>
        <v>1</v>
      </c>
      <c r="AJ475" s="236">
        <f t="shared" si="458"/>
        <v>0</v>
      </c>
      <c r="AK475" s="249">
        <f t="shared" ref="AK475:AK538" si="497">SUM((B475-J475)*-AJ475)</f>
        <v>0</v>
      </c>
      <c r="AL475" s="236">
        <f t="shared" si="478"/>
        <v>0</v>
      </c>
      <c r="AM475" s="249">
        <f t="shared" ref="AM475:AM538" si="498">SUM((B475-J475-N475)*-AL475)</f>
        <v>0</v>
      </c>
      <c r="AN475" s="249">
        <f t="shared" si="459"/>
        <v>0</v>
      </c>
      <c r="AO475" s="249">
        <f t="shared" si="460"/>
        <v>0</v>
      </c>
      <c r="AP475" s="249">
        <f t="shared" si="461"/>
        <v>0</v>
      </c>
      <c r="AQ475" s="251">
        <f t="shared" si="462"/>
        <v>0</v>
      </c>
      <c r="AR475" s="243">
        <f t="shared" ref="AR475:AR525" si="499">IF(A475="",0,AR474+J475-K475)</f>
        <v>0</v>
      </c>
      <c r="AS475" s="243">
        <f t="shared" si="490"/>
        <v>0</v>
      </c>
      <c r="AT475" s="249">
        <f t="shared" si="463"/>
        <v>0</v>
      </c>
      <c r="AU475" s="249">
        <f t="shared" ref="AU475:AU525" si="500">IF(BD475,AT475,0)</f>
        <v>0</v>
      </c>
      <c r="AV475" s="44">
        <f t="shared" si="479"/>
        <v>1</v>
      </c>
      <c r="AW475" s="44">
        <f t="shared" si="480"/>
        <v>0</v>
      </c>
      <c r="AX475" s="249" t="e">
        <f t="shared" ref="AX475:AX538" si="501">SUM((AX474+AF475)*AV475)+(AF475*AW475)</f>
        <v>#VALUE!</v>
      </c>
      <c r="AY475" s="249" t="e">
        <f t="shared" si="481"/>
        <v>#VALUE!</v>
      </c>
      <c r="AZ475" s="243" t="e">
        <f t="shared" si="482"/>
        <v>#VALUE!</v>
      </c>
      <c r="BA475" s="253">
        <f t="shared" si="483"/>
        <v>0</v>
      </c>
      <c r="BB475" s="253">
        <f t="shared" si="484"/>
        <v>0</v>
      </c>
      <c r="BC475" s="226">
        <f t="shared" si="485"/>
        <v>0</v>
      </c>
      <c r="BD475" s="249" t="b">
        <f t="shared" si="486"/>
        <v>0</v>
      </c>
      <c r="BE475" s="249">
        <f t="shared" si="491"/>
        <v>0</v>
      </c>
      <c r="BF475" s="236">
        <f t="shared" si="492"/>
        <v>0</v>
      </c>
      <c r="BG475" s="80"/>
      <c r="BH475" s="80"/>
      <c r="BI475" s="80"/>
      <c r="BN475" s="82"/>
      <c r="BO475" s="82"/>
      <c r="BP475" s="82"/>
      <c r="BQ475" s="82"/>
      <c r="BR475" s="82"/>
      <c r="BS475" s="82"/>
      <c r="BU475" s="131"/>
      <c r="BV475" s="131"/>
    </row>
    <row r="476" spans="1:74" ht="12.75" customHeight="1">
      <c r="A476" s="56"/>
      <c r="B476" s="93"/>
      <c r="C476" s="40" t="str">
        <f t="shared" si="493"/>
        <v/>
      </c>
      <c r="D476" s="55" t="str">
        <f t="shared" si="489"/>
        <v/>
      </c>
      <c r="E476" s="102" t="str">
        <f t="shared" si="487"/>
        <v/>
      </c>
      <c r="F476" s="103" t="str">
        <f t="shared" ref="F476:F525" si="502">IF(BA476+BB476=0,"",(BA476+BB476))</f>
        <v/>
      </c>
      <c r="G476" s="102" t="str">
        <f t="shared" si="488"/>
        <v/>
      </c>
      <c r="H476" s="189" t="str">
        <f t="shared" ref="H476:H525" si="503">IF((W476*R476)+(AH476*R476)=0,"",AQ476)</f>
        <v/>
      </c>
      <c r="I476" s="190"/>
      <c r="J476" s="104"/>
      <c r="K476" s="104"/>
      <c r="L476" s="105" t="str">
        <f t="shared" si="494"/>
        <v/>
      </c>
      <c r="M476" s="104"/>
      <c r="N476" s="104"/>
      <c r="O476" s="107" t="str">
        <f t="shared" si="495"/>
        <v/>
      </c>
      <c r="P476" s="53"/>
      <c r="Q476" s="254"/>
      <c r="R476" s="238">
        <f t="shared" si="464"/>
        <v>0</v>
      </c>
      <c r="S476" s="44">
        <f t="shared" si="465"/>
        <v>0</v>
      </c>
      <c r="T476" s="44">
        <f t="shared" si="466"/>
        <v>1900</v>
      </c>
      <c r="U476" s="44">
        <f t="shared" si="467"/>
        <v>0</v>
      </c>
      <c r="V476" s="44">
        <f t="shared" si="468"/>
        <v>0</v>
      </c>
      <c r="W476" s="44">
        <f t="shared" si="496"/>
        <v>0</v>
      </c>
      <c r="X476" s="236">
        <f t="shared" si="469"/>
        <v>1</v>
      </c>
      <c r="Y476" s="236">
        <f t="shared" si="470"/>
        <v>0</v>
      </c>
      <c r="Z476" s="236">
        <f t="shared" si="471"/>
        <v>0</v>
      </c>
      <c r="AA476" s="236">
        <f t="shared" si="472"/>
        <v>0</v>
      </c>
      <c r="AB476" s="236">
        <f t="shared" si="473"/>
        <v>0</v>
      </c>
      <c r="AC476" s="251">
        <f>PMT(U476/R24*(AB476),1,-AQ475,AQ475)</f>
        <v>0</v>
      </c>
      <c r="AD476" s="251">
        <f t="shared" si="474"/>
        <v>0</v>
      </c>
      <c r="AE476" s="251">
        <f t="shared" si="475"/>
        <v>0</v>
      </c>
      <c r="AF476" s="251">
        <f t="shared" si="476"/>
        <v>0</v>
      </c>
      <c r="AG476" s="251">
        <f t="shared" si="477"/>
        <v>0</v>
      </c>
      <c r="AH476" s="252">
        <f t="shared" si="456"/>
        <v>0</v>
      </c>
      <c r="AI476" s="252">
        <f t="shared" si="457"/>
        <v>1</v>
      </c>
      <c r="AJ476" s="236">
        <f t="shared" si="458"/>
        <v>0</v>
      </c>
      <c r="AK476" s="249">
        <f t="shared" si="497"/>
        <v>0</v>
      </c>
      <c r="AL476" s="236">
        <f t="shared" si="478"/>
        <v>0</v>
      </c>
      <c r="AM476" s="249">
        <f t="shared" si="498"/>
        <v>0</v>
      </c>
      <c r="AN476" s="249">
        <f t="shared" si="459"/>
        <v>0</v>
      </c>
      <c r="AO476" s="249">
        <f t="shared" si="460"/>
        <v>0</v>
      </c>
      <c r="AP476" s="249">
        <f t="shared" si="461"/>
        <v>0</v>
      </c>
      <c r="AQ476" s="251">
        <f t="shared" si="462"/>
        <v>0</v>
      </c>
      <c r="AR476" s="243">
        <f t="shared" si="499"/>
        <v>0</v>
      </c>
      <c r="AS476" s="243">
        <f t="shared" si="490"/>
        <v>0</v>
      </c>
      <c r="AT476" s="249">
        <f t="shared" si="463"/>
        <v>0</v>
      </c>
      <c r="AU476" s="249">
        <f t="shared" si="500"/>
        <v>0</v>
      </c>
      <c r="AV476" s="44">
        <f t="shared" si="479"/>
        <v>1</v>
      </c>
      <c r="AW476" s="44">
        <f t="shared" si="480"/>
        <v>0</v>
      </c>
      <c r="AX476" s="249" t="e">
        <f t="shared" si="501"/>
        <v>#VALUE!</v>
      </c>
      <c r="AY476" s="249" t="e">
        <f t="shared" si="481"/>
        <v>#VALUE!</v>
      </c>
      <c r="AZ476" s="243" t="e">
        <f t="shared" si="482"/>
        <v>#VALUE!</v>
      </c>
      <c r="BA476" s="253">
        <f t="shared" si="483"/>
        <v>0</v>
      </c>
      <c r="BB476" s="253">
        <f t="shared" si="484"/>
        <v>0</v>
      </c>
      <c r="BC476" s="226">
        <f t="shared" si="485"/>
        <v>0</v>
      </c>
      <c r="BD476" s="249" t="b">
        <f t="shared" si="486"/>
        <v>0</v>
      </c>
      <c r="BE476" s="249">
        <f t="shared" si="491"/>
        <v>0</v>
      </c>
      <c r="BF476" s="236">
        <f t="shared" si="492"/>
        <v>0</v>
      </c>
      <c r="BG476" s="80"/>
      <c r="BH476" s="80"/>
      <c r="BI476" s="80"/>
      <c r="BN476" s="82"/>
      <c r="BO476" s="82"/>
      <c r="BP476" s="82"/>
      <c r="BQ476" s="82"/>
      <c r="BR476" s="82"/>
      <c r="BS476" s="82"/>
      <c r="BU476" s="131"/>
      <c r="BV476" s="131"/>
    </row>
    <row r="477" spans="1:74" ht="12.75" customHeight="1">
      <c r="A477" s="56"/>
      <c r="B477" s="93"/>
      <c r="C477" s="40" t="str">
        <f t="shared" si="493"/>
        <v/>
      </c>
      <c r="D477" s="55" t="str">
        <f t="shared" si="489"/>
        <v/>
      </c>
      <c r="E477" s="102" t="str">
        <f t="shared" si="487"/>
        <v/>
      </c>
      <c r="F477" s="103" t="str">
        <f t="shared" si="502"/>
        <v/>
      </c>
      <c r="G477" s="102" t="str">
        <f t="shared" si="488"/>
        <v/>
      </c>
      <c r="H477" s="189" t="str">
        <f t="shared" si="503"/>
        <v/>
      </c>
      <c r="I477" s="190"/>
      <c r="J477" s="104"/>
      <c r="K477" s="104"/>
      <c r="L477" s="105" t="str">
        <f t="shared" si="494"/>
        <v/>
      </c>
      <c r="M477" s="104"/>
      <c r="N477" s="104"/>
      <c r="O477" s="107" t="str">
        <f t="shared" si="495"/>
        <v/>
      </c>
      <c r="P477" s="53"/>
      <c r="Q477" s="254"/>
      <c r="R477" s="238">
        <f t="shared" si="464"/>
        <v>0</v>
      </c>
      <c r="S477" s="44">
        <f t="shared" si="465"/>
        <v>0</v>
      </c>
      <c r="T477" s="44">
        <f t="shared" si="466"/>
        <v>1900</v>
      </c>
      <c r="U477" s="44">
        <f t="shared" si="467"/>
        <v>0</v>
      </c>
      <c r="V477" s="44">
        <f t="shared" si="468"/>
        <v>0</v>
      </c>
      <c r="W477" s="44">
        <f t="shared" si="496"/>
        <v>0</v>
      </c>
      <c r="X477" s="236">
        <f t="shared" si="469"/>
        <v>1</v>
      </c>
      <c r="Y477" s="236">
        <f t="shared" si="470"/>
        <v>0</v>
      </c>
      <c r="Z477" s="236">
        <f t="shared" si="471"/>
        <v>0</v>
      </c>
      <c r="AA477" s="236">
        <f t="shared" si="472"/>
        <v>0</v>
      </c>
      <c r="AB477" s="236">
        <f t="shared" si="473"/>
        <v>0</v>
      </c>
      <c r="AC477" s="251">
        <f>PMT(U477/R24*(AB477),1,-AQ476,AQ476)</f>
        <v>0</v>
      </c>
      <c r="AD477" s="251">
        <f t="shared" si="474"/>
        <v>0</v>
      </c>
      <c r="AE477" s="251">
        <f t="shared" si="475"/>
        <v>0</v>
      </c>
      <c r="AF477" s="251">
        <f t="shared" si="476"/>
        <v>0</v>
      </c>
      <c r="AG477" s="251">
        <f t="shared" si="477"/>
        <v>0</v>
      </c>
      <c r="AH477" s="252">
        <f t="shared" si="456"/>
        <v>0</v>
      </c>
      <c r="AI477" s="252">
        <f t="shared" si="457"/>
        <v>1</v>
      </c>
      <c r="AJ477" s="236">
        <f t="shared" si="458"/>
        <v>0</v>
      </c>
      <c r="AK477" s="249">
        <f t="shared" si="497"/>
        <v>0</v>
      </c>
      <c r="AL477" s="236">
        <f t="shared" si="478"/>
        <v>0</v>
      </c>
      <c r="AM477" s="249">
        <f t="shared" si="498"/>
        <v>0</v>
      </c>
      <c r="AN477" s="249">
        <f t="shared" si="459"/>
        <v>0</v>
      </c>
      <c r="AO477" s="249">
        <f t="shared" si="460"/>
        <v>0</v>
      </c>
      <c r="AP477" s="249">
        <f t="shared" si="461"/>
        <v>0</v>
      </c>
      <c r="AQ477" s="251">
        <f t="shared" si="462"/>
        <v>0</v>
      </c>
      <c r="AR477" s="243">
        <f t="shared" si="499"/>
        <v>0</v>
      </c>
      <c r="AS477" s="243">
        <f t="shared" si="490"/>
        <v>0</v>
      </c>
      <c r="AT477" s="249">
        <f t="shared" si="463"/>
        <v>0</v>
      </c>
      <c r="AU477" s="249">
        <f t="shared" si="500"/>
        <v>0</v>
      </c>
      <c r="AV477" s="44">
        <f t="shared" si="479"/>
        <v>1</v>
      </c>
      <c r="AW477" s="44">
        <f t="shared" si="480"/>
        <v>0</v>
      </c>
      <c r="AX477" s="249" t="e">
        <f t="shared" si="501"/>
        <v>#VALUE!</v>
      </c>
      <c r="AY477" s="249" t="e">
        <f t="shared" si="481"/>
        <v>#VALUE!</v>
      </c>
      <c r="AZ477" s="243" t="e">
        <f t="shared" si="482"/>
        <v>#VALUE!</v>
      </c>
      <c r="BA477" s="253">
        <f t="shared" si="483"/>
        <v>0</v>
      </c>
      <c r="BB477" s="253">
        <f t="shared" si="484"/>
        <v>0</v>
      </c>
      <c r="BC477" s="226">
        <f t="shared" si="485"/>
        <v>0</v>
      </c>
      <c r="BD477" s="249" t="b">
        <f t="shared" si="486"/>
        <v>0</v>
      </c>
      <c r="BE477" s="249">
        <f t="shared" si="491"/>
        <v>0</v>
      </c>
      <c r="BF477" s="236">
        <f t="shared" si="492"/>
        <v>0</v>
      </c>
      <c r="BG477" s="80"/>
      <c r="BH477" s="80"/>
      <c r="BI477" s="80"/>
      <c r="BN477" s="82"/>
      <c r="BO477" s="82"/>
      <c r="BP477" s="82"/>
      <c r="BQ477" s="82"/>
      <c r="BR477" s="82"/>
      <c r="BS477" s="82"/>
      <c r="BU477" s="131"/>
      <c r="BV477" s="131"/>
    </row>
    <row r="478" spans="1:74" ht="12.75" customHeight="1">
      <c r="A478" s="56"/>
      <c r="B478" s="93"/>
      <c r="C478" s="40" t="str">
        <f t="shared" si="493"/>
        <v/>
      </c>
      <c r="D478" s="55" t="str">
        <f t="shared" si="489"/>
        <v/>
      </c>
      <c r="E478" s="102" t="str">
        <f t="shared" si="487"/>
        <v/>
      </c>
      <c r="F478" s="103" t="str">
        <f t="shared" si="502"/>
        <v/>
      </c>
      <c r="G478" s="102" t="str">
        <f t="shared" si="488"/>
        <v/>
      </c>
      <c r="H478" s="189" t="str">
        <f t="shared" si="503"/>
        <v/>
      </c>
      <c r="I478" s="190"/>
      <c r="J478" s="104"/>
      <c r="K478" s="104"/>
      <c r="L478" s="105" t="str">
        <f t="shared" si="494"/>
        <v/>
      </c>
      <c r="M478" s="104"/>
      <c r="N478" s="104"/>
      <c r="O478" s="107" t="str">
        <f t="shared" si="495"/>
        <v/>
      </c>
      <c r="P478" s="53"/>
      <c r="Q478" s="254"/>
      <c r="R478" s="238">
        <f t="shared" si="464"/>
        <v>0</v>
      </c>
      <c r="S478" s="44">
        <f t="shared" si="465"/>
        <v>0</v>
      </c>
      <c r="T478" s="44">
        <f t="shared" si="466"/>
        <v>1900</v>
      </c>
      <c r="U478" s="44">
        <f t="shared" si="467"/>
        <v>0</v>
      </c>
      <c r="V478" s="44">
        <f t="shared" si="468"/>
        <v>0</v>
      </c>
      <c r="W478" s="44">
        <f t="shared" si="496"/>
        <v>0</v>
      </c>
      <c r="X478" s="236">
        <f t="shared" si="469"/>
        <v>1</v>
      </c>
      <c r="Y478" s="236">
        <f t="shared" si="470"/>
        <v>0</v>
      </c>
      <c r="Z478" s="236">
        <f t="shared" si="471"/>
        <v>0</v>
      </c>
      <c r="AA478" s="236">
        <f t="shared" si="472"/>
        <v>0</v>
      </c>
      <c r="AB478" s="236">
        <f t="shared" si="473"/>
        <v>0</v>
      </c>
      <c r="AC478" s="251">
        <f>PMT(U478/R24*(AB478),1,-AQ477,AQ477)</f>
        <v>0</v>
      </c>
      <c r="AD478" s="251">
        <f t="shared" si="474"/>
        <v>0</v>
      </c>
      <c r="AE478" s="251">
        <f t="shared" si="475"/>
        <v>0</v>
      </c>
      <c r="AF478" s="251">
        <f t="shared" si="476"/>
        <v>0</v>
      </c>
      <c r="AG478" s="251">
        <f t="shared" si="477"/>
        <v>0</v>
      </c>
      <c r="AH478" s="252">
        <f t="shared" si="456"/>
        <v>0</v>
      </c>
      <c r="AI478" s="252">
        <f t="shared" si="457"/>
        <v>1</v>
      </c>
      <c r="AJ478" s="236">
        <f t="shared" si="458"/>
        <v>0</v>
      </c>
      <c r="AK478" s="249">
        <f t="shared" si="497"/>
        <v>0</v>
      </c>
      <c r="AL478" s="236">
        <f t="shared" si="478"/>
        <v>0</v>
      </c>
      <c r="AM478" s="249">
        <f t="shared" si="498"/>
        <v>0</v>
      </c>
      <c r="AN478" s="249">
        <f t="shared" si="459"/>
        <v>0</v>
      </c>
      <c r="AO478" s="249">
        <f t="shared" si="460"/>
        <v>0</v>
      </c>
      <c r="AP478" s="249">
        <f t="shared" si="461"/>
        <v>0</v>
      </c>
      <c r="AQ478" s="251">
        <f t="shared" si="462"/>
        <v>0</v>
      </c>
      <c r="AR478" s="243">
        <f t="shared" si="499"/>
        <v>0</v>
      </c>
      <c r="AS478" s="243">
        <f t="shared" si="490"/>
        <v>0</v>
      </c>
      <c r="AT478" s="249">
        <f t="shared" si="463"/>
        <v>0</v>
      </c>
      <c r="AU478" s="249">
        <f t="shared" si="500"/>
        <v>0</v>
      </c>
      <c r="AV478" s="44">
        <f t="shared" si="479"/>
        <v>1</v>
      </c>
      <c r="AW478" s="44">
        <f t="shared" si="480"/>
        <v>0</v>
      </c>
      <c r="AX478" s="249" t="e">
        <f t="shared" si="501"/>
        <v>#VALUE!</v>
      </c>
      <c r="AY478" s="249" t="e">
        <f t="shared" si="481"/>
        <v>#VALUE!</v>
      </c>
      <c r="AZ478" s="243" t="e">
        <f t="shared" si="482"/>
        <v>#VALUE!</v>
      </c>
      <c r="BA478" s="253">
        <f t="shared" si="483"/>
        <v>0</v>
      </c>
      <c r="BB478" s="253">
        <f t="shared" si="484"/>
        <v>0</v>
      </c>
      <c r="BC478" s="226">
        <f t="shared" si="485"/>
        <v>0</v>
      </c>
      <c r="BD478" s="249" t="b">
        <f t="shared" si="486"/>
        <v>0</v>
      </c>
      <c r="BE478" s="249">
        <f t="shared" si="491"/>
        <v>0</v>
      </c>
      <c r="BF478" s="236">
        <f t="shared" si="492"/>
        <v>0</v>
      </c>
      <c r="BG478" s="80"/>
      <c r="BH478" s="80"/>
      <c r="BI478" s="80"/>
      <c r="BN478" s="82"/>
      <c r="BO478" s="82"/>
      <c r="BP478" s="82"/>
      <c r="BQ478" s="82"/>
      <c r="BR478" s="82"/>
      <c r="BS478" s="82"/>
      <c r="BU478" s="131"/>
      <c r="BV478" s="131"/>
    </row>
    <row r="479" spans="1:74" ht="12.75" customHeight="1">
      <c r="A479" s="56"/>
      <c r="B479" s="93"/>
      <c r="C479" s="40" t="str">
        <f t="shared" si="493"/>
        <v/>
      </c>
      <c r="D479" s="55" t="str">
        <f t="shared" si="489"/>
        <v/>
      </c>
      <c r="E479" s="102" t="str">
        <f t="shared" si="487"/>
        <v/>
      </c>
      <c r="F479" s="103" t="str">
        <f t="shared" si="502"/>
        <v/>
      </c>
      <c r="G479" s="102" t="str">
        <f t="shared" si="488"/>
        <v/>
      </c>
      <c r="H479" s="189" t="str">
        <f t="shared" si="503"/>
        <v/>
      </c>
      <c r="I479" s="190"/>
      <c r="J479" s="104"/>
      <c r="K479" s="104"/>
      <c r="L479" s="105" t="str">
        <f t="shared" si="494"/>
        <v/>
      </c>
      <c r="M479" s="104"/>
      <c r="N479" s="104"/>
      <c r="O479" s="107" t="str">
        <f t="shared" si="495"/>
        <v/>
      </c>
      <c r="P479" s="53"/>
      <c r="Q479" s="254"/>
      <c r="R479" s="238">
        <f t="shared" si="464"/>
        <v>0</v>
      </c>
      <c r="S479" s="44">
        <f t="shared" si="465"/>
        <v>0</v>
      </c>
      <c r="T479" s="44">
        <f t="shared" si="466"/>
        <v>1900</v>
      </c>
      <c r="U479" s="44">
        <f t="shared" si="467"/>
        <v>0</v>
      </c>
      <c r="V479" s="44">
        <f t="shared" si="468"/>
        <v>0</v>
      </c>
      <c r="W479" s="44">
        <f t="shared" si="496"/>
        <v>0</v>
      </c>
      <c r="X479" s="236">
        <f t="shared" si="469"/>
        <v>1</v>
      </c>
      <c r="Y479" s="236">
        <f t="shared" si="470"/>
        <v>0</v>
      </c>
      <c r="Z479" s="236">
        <f t="shared" si="471"/>
        <v>0</v>
      </c>
      <c r="AA479" s="236">
        <f t="shared" si="472"/>
        <v>0</v>
      </c>
      <c r="AB479" s="236">
        <f t="shared" si="473"/>
        <v>0</v>
      </c>
      <c r="AC479" s="251">
        <f>PMT(U479/R24*(AB479),1,-AQ478,AQ478)</f>
        <v>0</v>
      </c>
      <c r="AD479" s="251">
        <f t="shared" si="474"/>
        <v>0</v>
      </c>
      <c r="AE479" s="251">
        <f t="shared" si="475"/>
        <v>0</v>
      </c>
      <c r="AF479" s="251">
        <f t="shared" si="476"/>
        <v>0</v>
      </c>
      <c r="AG479" s="251">
        <f t="shared" si="477"/>
        <v>0</v>
      </c>
      <c r="AH479" s="252">
        <f t="shared" si="456"/>
        <v>0</v>
      </c>
      <c r="AI479" s="252">
        <f t="shared" si="457"/>
        <v>1</v>
      </c>
      <c r="AJ479" s="236">
        <f t="shared" si="458"/>
        <v>0</v>
      </c>
      <c r="AK479" s="249">
        <f t="shared" si="497"/>
        <v>0</v>
      </c>
      <c r="AL479" s="236">
        <f t="shared" si="478"/>
        <v>0</v>
      </c>
      <c r="AM479" s="249">
        <f t="shared" si="498"/>
        <v>0</v>
      </c>
      <c r="AN479" s="249">
        <f t="shared" si="459"/>
        <v>0</v>
      </c>
      <c r="AO479" s="249">
        <f t="shared" si="460"/>
        <v>0</v>
      </c>
      <c r="AP479" s="249">
        <f t="shared" si="461"/>
        <v>0</v>
      </c>
      <c r="AQ479" s="251">
        <f t="shared" si="462"/>
        <v>0</v>
      </c>
      <c r="AR479" s="243">
        <f t="shared" si="499"/>
        <v>0</v>
      </c>
      <c r="AS479" s="243">
        <f t="shared" si="490"/>
        <v>0</v>
      </c>
      <c r="AT479" s="249">
        <f t="shared" si="463"/>
        <v>0</v>
      </c>
      <c r="AU479" s="249">
        <f t="shared" si="500"/>
        <v>0</v>
      </c>
      <c r="AV479" s="44">
        <f t="shared" si="479"/>
        <v>1</v>
      </c>
      <c r="AW479" s="44">
        <f t="shared" si="480"/>
        <v>0</v>
      </c>
      <c r="AX479" s="249" t="e">
        <f t="shared" si="501"/>
        <v>#VALUE!</v>
      </c>
      <c r="AY479" s="249" t="e">
        <f t="shared" si="481"/>
        <v>#VALUE!</v>
      </c>
      <c r="AZ479" s="243" t="e">
        <f t="shared" si="482"/>
        <v>#VALUE!</v>
      </c>
      <c r="BA479" s="253">
        <f t="shared" si="483"/>
        <v>0</v>
      </c>
      <c r="BB479" s="253">
        <f t="shared" si="484"/>
        <v>0</v>
      </c>
      <c r="BC479" s="226">
        <f t="shared" si="485"/>
        <v>0</v>
      </c>
      <c r="BD479" s="249" t="b">
        <f t="shared" si="486"/>
        <v>0</v>
      </c>
      <c r="BE479" s="249">
        <f t="shared" si="491"/>
        <v>0</v>
      </c>
      <c r="BF479" s="236">
        <f t="shared" si="492"/>
        <v>0</v>
      </c>
      <c r="BG479" s="80"/>
      <c r="BH479" s="80"/>
      <c r="BI479" s="80"/>
      <c r="BN479" s="82"/>
      <c r="BO479" s="82"/>
      <c r="BP479" s="82"/>
      <c r="BQ479" s="82"/>
      <c r="BR479" s="82"/>
      <c r="BS479" s="82"/>
      <c r="BU479" s="131"/>
      <c r="BV479" s="131"/>
    </row>
    <row r="480" spans="1:74" ht="12.75" customHeight="1">
      <c r="A480" s="56"/>
      <c r="B480" s="93"/>
      <c r="C480" s="40" t="str">
        <f t="shared" si="493"/>
        <v/>
      </c>
      <c r="D480" s="55" t="str">
        <f t="shared" si="489"/>
        <v/>
      </c>
      <c r="E480" s="102" t="str">
        <f t="shared" si="487"/>
        <v/>
      </c>
      <c r="F480" s="103" t="str">
        <f t="shared" si="502"/>
        <v/>
      </c>
      <c r="G480" s="102" t="str">
        <f t="shared" si="488"/>
        <v/>
      </c>
      <c r="H480" s="189" t="str">
        <f t="shared" si="503"/>
        <v/>
      </c>
      <c r="I480" s="190"/>
      <c r="J480" s="104"/>
      <c r="K480" s="104"/>
      <c r="L480" s="105" t="str">
        <f t="shared" si="494"/>
        <v/>
      </c>
      <c r="M480" s="104"/>
      <c r="N480" s="104"/>
      <c r="O480" s="107" t="str">
        <f t="shared" si="495"/>
        <v/>
      </c>
      <c r="P480" s="53"/>
      <c r="Q480" s="254"/>
      <c r="R480" s="238">
        <f t="shared" si="464"/>
        <v>0</v>
      </c>
      <c r="S480" s="44">
        <f t="shared" si="465"/>
        <v>0</v>
      </c>
      <c r="T480" s="44">
        <f t="shared" si="466"/>
        <v>1900</v>
      </c>
      <c r="U480" s="44">
        <f t="shared" si="467"/>
        <v>0</v>
      </c>
      <c r="V480" s="44">
        <f t="shared" si="468"/>
        <v>0</v>
      </c>
      <c r="W480" s="44">
        <f t="shared" si="496"/>
        <v>0</v>
      </c>
      <c r="X480" s="236">
        <f t="shared" si="469"/>
        <v>1</v>
      </c>
      <c r="Y480" s="236">
        <f t="shared" si="470"/>
        <v>0</v>
      </c>
      <c r="Z480" s="236">
        <f t="shared" si="471"/>
        <v>0</v>
      </c>
      <c r="AA480" s="236">
        <f t="shared" si="472"/>
        <v>0</v>
      </c>
      <c r="AB480" s="236">
        <f t="shared" si="473"/>
        <v>0</v>
      </c>
      <c r="AC480" s="251">
        <f>PMT(U480/R24*(AB480),1,-AQ479,AQ479)</f>
        <v>0</v>
      </c>
      <c r="AD480" s="251">
        <f t="shared" si="474"/>
        <v>0</v>
      </c>
      <c r="AE480" s="251">
        <f t="shared" si="475"/>
        <v>0</v>
      </c>
      <c r="AF480" s="251">
        <f t="shared" si="476"/>
        <v>0</v>
      </c>
      <c r="AG480" s="251">
        <f t="shared" si="477"/>
        <v>0</v>
      </c>
      <c r="AH480" s="252">
        <f t="shared" si="456"/>
        <v>0</v>
      </c>
      <c r="AI480" s="252">
        <f t="shared" si="457"/>
        <v>1</v>
      </c>
      <c r="AJ480" s="236">
        <f t="shared" si="458"/>
        <v>0</v>
      </c>
      <c r="AK480" s="249">
        <f t="shared" si="497"/>
        <v>0</v>
      </c>
      <c r="AL480" s="236">
        <f t="shared" si="478"/>
        <v>0</v>
      </c>
      <c r="AM480" s="249">
        <f t="shared" si="498"/>
        <v>0</v>
      </c>
      <c r="AN480" s="249">
        <f t="shared" si="459"/>
        <v>0</v>
      </c>
      <c r="AO480" s="249">
        <f t="shared" si="460"/>
        <v>0</v>
      </c>
      <c r="AP480" s="249">
        <f t="shared" si="461"/>
        <v>0</v>
      </c>
      <c r="AQ480" s="251">
        <f t="shared" si="462"/>
        <v>0</v>
      </c>
      <c r="AR480" s="243">
        <f t="shared" si="499"/>
        <v>0</v>
      </c>
      <c r="AS480" s="243">
        <f t="shared" si="490"/>
        <v>0</v>
      </c>
      <c r="AT480" s="249">
        <f t="shared" si="463"/>
        <v>0</v>
      </c>
      <c r="AU480" s="249">
        <f t="shared" si="500"/>
        <v>0</v>
      </c>
      <c r="AV480" s="44">
        <f t="shared" si="479"/>
        <v>1</v>
      </c>
      <c r="AW480" s="44">
        <f t="shared" si="480"/>
        <v>0</v>
      </c>
      <c r="AX480" s="249" t="e">
        <f t="shared" si="501"/>
        <v>#VALUE!</v>
      </c>
      <c r="AY480" s="249" t="e">
        <f t="shared" si="481"/>
        <v>#VALUE!</v>
      </c>
      <c r="AZ480" s="243" t="e">
        <f t="shared" si="482"/>
        <v>#VALUE!</v>
      </c>
      <c r="BA480" s="253">
        <f t="shared" si="483"/>
        <v>0</v>
      </c>
      <c r="BB480" s="253">
        <f t="shared" si="484"/>
        <v>0</v>
      </c>
      <c r="BC480" s="226">
        <f t="shared" si="485"/>
        <v>0</v>
      </c>
      <c r="BD480" s="249" t="b">
        <f t="shared" si="486"/>
        <v>0</v>
      </c>
      <c r="BE480" s="249">
        <f t="shared" si="491"/>
        <v>0</v>
      </c>
      <c r="BF480" s="236">
        <f t="shared" si="492"/>
        <v>0</v>
      </c>
      <c r="BG480" s="80"/>
      <c r="BH480" s="80"/>
      <c r="BI480" s="80"/>
      <c r="BN480" s="82"/>
      <c r="BO480" s="82"/>
      <c r="BP480" s="82"/>
      <c r="BQ480" s="82"/>
      <c r="BR480" s="82"/>
      <c r="BS480" s="82"/>
      <c r="BU480" s="131"/>
      <c r="BV480" s="131"/>
    </row>
    <row r="481" spans="1:74" ht="12.75" customHeight="1">
      <c r="A481" s="56"/>
      <c r="B481" s="93"/>
      <c r="C481" s="40" t="str">
        <f t="shared" si="493"/>
        <v/>
      </c>
      <c r="D481" s="55" t="str">
        <f t="shared" si="489"/>
        <v/>
      </c>
      <c r="E481" s="102" t="str">
        <f t="shared" si="487"/>
        <v/>
      </c>
      <c r="F481" s="103" t="str">
        <f t="shared" si="502"/>
        <v/>
      </c>
      <c r="G481" s="102" t="str">
        <f t="shared" si="488"/>
        <v/>
      </c>
      <c r="H481" s="189" t="str">
        <f t="shared" si="503"/>
        <v/>
      </c>
      <c r="I481" s="190"/>
      <c r="J481" s="104"/>
      <c r="K481" s="104"/>
      <c r="L481" s="105" t="str">
        <f t="shared" si="494"/>
        <v/>
      </c>
      <c r="M481" s="104"/>
      <c r="N481" s="104"/>
      <c r="O481" s="107" t="str">
        <f t="shared" si="495"/>
        <v/>
      </c>
      <c r="P481" s="53"/>
      <c r="Q481" s="254"/>
      <c r="R481" s="238">
        <f t="shared" si="464"/>
        <v>0</v>
      </c>
      <c r="S481" s="44">
        <f t="shared" si="465"/>
        <v>0</v>
      </c>
      <c r="T481" s="44">
        <f t="shared" si="466"/>
        <v>1900</v>
      </c>
      <c r="U481" s="44">
        <f t="shared" si="467"/>
        <v>0</v>
      </c>
      <c r="V481" s="44">
        <f t="shared" si="468"/>
        <v>0</v>
      </c>
      <c r="W481" s="44">
        <f t="shared" si="496"/>
        <v>0</v>
      </c>
      <c r="X481" s="236">
        <f t="shared" si="469"/>
        <v>1</v>
      </c>
      <c r="Y481" s="236">
        <f t="shared" si="470"/>
        <v>0</v>
      </c>
      <c r="Z481" s="236">
        <f t="shared" si="471"/>
        <v>0</v>
      </c>
      <c r="AA481" s="236">
        <f t="shared" si="472"/>
        <v>0</v>
      </c>
      <c r="AB481" s="236">
        <f t="shared" si="473"/>
        <v>0</v>
      </c>
      <c r="AC481" s="251">
        <f>PMT(U481/R24*(AB481),1,-AQ480,AQ480)</f>
        <v>0</v>
      </c>
      <c r="AD481" s="251">
        <f t="shared" si="474"/>
        <v>0</v>
      </c>
      <c r="AE481" s="251">
        <f t="shared" si="475"/>
        <v>0</v>
      </c>
      <c r="AF481" s="251">
        <f t="shared" si="476"/>
        <v>0</v>
      </c>
      <c r="AG481" s="251">
        <f t="shared" si="477"/>
        <v>0</v>
      </c>
      <c r="AH481" s="252">
        <f t="shared" si="456"/>
        <v>0</v>
      </c>
      <c r="AI481" s="252">
        <f t="shared" si="457"/>
        <v>1</v>
      </c>
      <c r="AJ481" s="236">
        <f t="shared" si="458"/>
        <v>0</v>
      </c>
      <c r="AK481" s="249">
        <f t="shared" si="497"/>
        <v>0</v>
      </c>
      <c r="AL481" s="236">
        <f t="shared" si="478"/>
        <v>0</v>
      </c>
      <c r="AM481" s="249">
        <f t="shared" si="498"/>
        <v>0</v>
      </c>
      <c r="AN481" s="249">
        <f t="shared" si="459"/>
        <v>0</v>
      </c>
      <c r="AO481" s="249">
        <f t="shared" si="460"/>
        <v>0</v>
      </c>
      <c r="AP481" s="249">
        <f t="shared" si="461"/>
        <v>0</v>
      </c>
      <c r="AQ481" s="251">
        <f t="shared" si="462"/>
        <v>0</v>
      </c>
      <c r="AR481" s="243">
        <f t="shared" si="499"/>
        <v>0</v>
      </c>
      <c r="AS481" s="243">
        <f t="shared" si="490"/>
        <v>0</v>
      </c>
      <c r="AT481" s="249">
        <f t="shared" si="463"/>
        <v>0</v>
      </c>
      <c r="AU481" s="249">
        <f t="shared" si="500"/>
        <v>0</v>
      </c>
      <c r="AV481" s="44">
        <f t="shared" si="479"/>
        <v>1</v>
      </c>
      <c r="AW481" s="44">
        <f t="shared" si="480"/>
        <v>0</v>
      </c>
      <c r="AX481" s="249" t="e">
        <f t="shared" si="501"/>
        <v>#VALUE!</v>
      </c>
      <c r="AY481" s="249" t="e">
        <f t="shared" si="481"/>
        <v>#VALUE!</v>
      </c>
      <c r="AZ481" s="243" t="e">
        <f t="shared" si="482"/>
        <v>#VALUE!</v>
      </c>
      <c r="BA481" s="253">
        <f t="shared" si="483"/>
        <v>0</v>
      </c>
      <c r="BB481" s="253">
        <f t="shared" si="484"/>
        <v>0</v>
      </c>
      <c r="BC481" s="226">
        <f t="shared" si="485"/>
        <v>0</v>
      </c>
      <c r="BD481" s="249" t="b">
        <f t="shared" si="486"/>
        <v>0</v>
      </c>
      <c r="BE481" s="249">
        <f t="shared" si="491"/>
        <v>0</v>
      </c>
      <c r="BF481" s="236">
        <f t="shared" si="492"/>
        <v>0</v>
      </c>
      <c r="BG481" s="80"/>
      <c r="BH481" s="80"/>
      <c r="BI481" s="80"/>
      <c r="BN481" s="82"/>
      <c r="BO481" s="82"/>
      <c r="BP481" s="82"/>
      <c r="BQ481" s="82"/>
      <c r="BR481" s="82"/>
      <c r="BS481" s="82"/>
      <c r="BU481" s="131"/>
      <c r="BV481" s="131"/>
    </row>
    <row r="482" spans="1:74" ht="12.75" customHeight="1">
      <c r="A482" s="56"/>
      <c r="B482" s="93"/>
      <c r="C482" s="40" t="str">
        <f t="shared" si="493"/>
        <v/>
      </c>
      <c r="D482" s="55" t="str">
        <f t="shared" si="489"/>
        <v/>
      </c>
      <c r="E482" s="102" t="str">
        <f t="shared" si="487"/>
        <v/>
      </c>
      <c r="F482" s="103" t="str">
        <f t="shared" si="502"/>
        <v/>
      </c>
      <c r="G482" s="102" t="str">
        <f t="shared" si="488"/>
        <v/>
      </c>
      <c r="H482" s="189" t="str">
        <f t="shared" si="503"/>
        <v/>
      </c>
      <c r="I482" s="190"/>
      <c r="J482" s="104"/>
      <c r="K482" s="104"/>
      <c r="L482" s="105" t="str">
        <f t="shared" si="494"/>
        <v/>
      </c>
      <c r="M482" s="104"/>
      <c r="N482" s="104"/>
      <c r="O482" s="107" t="str">
        <f t="shared" si="495"/>
        <v/>
      </c>
      <c r="P482" s="53"/>
      <c r="Q482" s="254"/>
      <c r="R482" s="238">
        <f t="shared" si="464"/>
        <v>0</v>
      </c>
      <c r="S482" s="44">
        <f t="shared" si="465"/>
        <v>0</v>
      </c>
      <c r="T482" s="44">
        <f t="shared" si="466"/>
        <v>1900</v>
      </c>
      <c r="U482" s="44">
        <f t="shared" si="467"/>
        <v>0</v>
      </c>
      <c r="V482" s="44">
        <f t="shared" si="468"/>
        <v>0</v>
      </c>
      <c r="W482" s="44">
        <f t="shared" si="496"/>
        <v>0</v>
      </c>
      <c r="X482" s="236">
        <f t="shared" si="469"/>
        <v>1</v>
      </c>
      <c r="Y482" s="236">
        <f t="shared" si="470"/>
        <v>0</v>
      </c>
      <c r="Z482" s="236">
        <f t="shared" si="471"/>
        <v>0</v>
      </c>
      <c r="AA482" s="236">
        <f t="shared" si="472"/>
        <v>0</v>
      </c>
      <c r="AB482" s="236">
        <f t="shared" si="473"/>
        <v>0</v>
      </c>
      <c r="AC482" s="251">
        <f>PMT(U482/R24*(AB482),1,-AQ481,AQ481)</f>
        <v>0</v>
      </c>
      <c r="AD482" s="251">
        <f t="shared" si="474"/>
        <v>0</v>
      </c>
      <c r="AE482" s="251">
        <f t="shared" si="475"/>
        <v>0</v>
      </c>
      <c r="AF482" s="251">
        <f t="shared" si="476"/>
        <v>0</v>
      </c>
      <c r="AG482" s="251">
        <f t="shared" si="477"/>
        <v>0</v>
      </c>
      <c r="AH482" s="252">
        <f t="shared" ref="AH482:AH525" si="504">IF(B482&lt;0,1,0)</f>
        <v>0</v>
      </c>
      <c r="AI482" s="252">
        <f t="shared" ref="AI482:AI525" si="505">IF(B482&lt;0,0,1)</f>
        <v>1</v>
      </c>
      <c r="AJ482" s="236">
        <f t="shared" ref="AJ482:AJ525" si="506">IF(AI482*(B482-J482)&lt;0,1,0)</f>
        <v>0</v>
      </c>
      <c r="AK482" s="249">
        <f t="shared" si="497"/>
        <v>0</v>
      </c>
      <c r="AL482" s="236">
        <f t="shared" si="478"/>
        <v>0</v>
      </c>
      <c r="AM482" s="249">
        <f t="shared" si="498"/>
        <v>0</v>
      </c>
      <c r="AN482" s="249">
        <f t="shared" ref="AN482:AN525" si="507">IF(B482&lt;0,B482,0)</f>
        <v>0</v>
      </c>
      <c r="AO482" s="249">
        <f t="shared" ref="AO482:AO525" si="508">SUM((B482-AF482-J482-N482)*W482+AN482)</f>
        <v>0</v>
      </c>
      <c r="AP482" s="249">
        <f t="shared" ref="AP482:AP525" si="509">IF(AO482*AI482&gt;=0,AO482,0)</f>
        <v>0</v>
      </c>
      <c r="AQ482" s="251">
        <f t="shared" ref="AQ482:AQ525" si="510">SUM(AQ481-(AP482*W482)-(AP482*AH482))</f>
        <v>0</v>
      </c>
      <c r="AR482" s="243">
        <f t="shared" si="499"/>
        <v>0</v>
      </c>
      <c r="AS482" s="243">
        <f t="shared" si="490"/>
        <v>0</v>
      </c>
      <c r="AT482" s="249">
        <f t="shared" si="463"/>
        <v>0</v>
      </c>
      <c r="AU482" s="249">
        <f t="shared" si="500"/>
        <v>0</v>
      </c>
      <c r="AV482" s="44">
        <f t="shared" si="479"/>
        <v>1</v>
      </c>
      <c r="AW482" s="44">
        <f t="shared" si="480"/>
        <v>0</v>
      </c>
      <c r="AX482" s="249" t="e">
        <f t="shared" si="501"/>
        <v>#VALUE!</v>
      </c>
      <c r="AY482" s="249" t="e">
        <f t="shared" si="481"/>
        <v>#VALUE!</v>
      </c>
      <c r="AZ482" s="243" t="e">
        <f t="shared" si="482"/>
        <v>#VALUE!</v>
      </c>
      <c r="BA482" s="253">
        <f t="shared" si="483"/>
        <v>0</v>
      </c>
      <c r="BB482" s="253">
        <f t="shared" si="484"/>
        <v>0</v>
      </c>
      <c r="BC482" s="226">
        <f t="shared" si="485"/>
        <v>0</v>
      </c>
      <c r="BD482" s="249" t="b">
        <f t="shared" si="486"/>
        <v>0</v>
      </c>
      <c r="BE482" s="249">
        <f t="shared" si="491"/>
        <v>0</v>
      </c>
      <c r="BF482" s="236">
        <f t="shared" si="492"/>
        <v>0</v>
      </c>
      <c r="BG482" s="80"/>
      <c r="BH482" s="80"/>
      <c r="BI482" s="80"/>
      <c r="BN482" s="82"/>
      <c r="BO482" s="82"/>
      <c r="BP482" s="82"/>
      <c r="BQ482" s="82"/>
      <c r="BR482" s="82"/>
      <c r="BS482" s="82"/>
      <c r="BU482" s="131"/>
      <c r="BV482" s="131"/>
    </row>
    <row r="483" spans="1:74" ht="12.75" customHeight="1">
      <c r="A483" s="56"/>
      <c r="B483" s="93"/>
      <c r="C483" s="40" t="str">
        <f t="shared" si="493"/>
        <v/>
      </c>
      <c r="D483" s="55" t="str">
        <f t="shared" si="489"/>
        <v/>
      </c>
      <c r="E483" s="102" t="str">
        <f t="shared" si="487"/>
        <v/>
      </c>
      <c r="F483" s="103" t="str">
        <f t="shared" si="502"/>
        <v/>
      </c>
      <c r="G483" s="102" t="str">
        <f t="shared" si="488"/>
        <v/>
      </c>
      <c r="H483" s="189" t="str">
        <f t="shared" si="503"/>
        <v/>
      </c>
      <c r="I483" s="190"/>
      <c r="J483" s="104"/>
      <c r="K483" s="104"/>
      <c r="L483" s="105" t="str">
        <f t="shared" si="494"/>
        <v/>
      </c>
      <c r="M483" s="104"/>
      <c r="N483" s="104"/>
      <c r="O483" s="107" t="str">
        <f t="shared" si="495"/>
        <v/>
      </c>
      <c r="P483" s="53"/>
      <c r="Q483" s="254"/>
      <c r="R483" s="238">
        <f t="shared" si="464"/>
        <v>0</v>
      </c>
      <c r="S483" s="44">
        <f t="shared" si="465"/>
        <v>0</v>
      </c>
      <c r="T483" s="44">
        <f t="shared" si="466"/>
        <v>1900</v>
      </c>
      <c r="U483" s="44">
        <f t="shared" si="467"/>
        <v>0</v>
      </c>
      <c r="V483" s="44">
        <f t="shared" si="468"/>
        <v>0</v>
      </c>
      <c r="W483" s="44">
        <f t="shared" si="496"/>
        <v>0</v>
      </c>
      <c r="X483" s="236">
        <f t="shared" si="469"/>
        <v>1</v>
      </c>
      <c r="Y483" s="236">
        <f t="shared" si="470"/>
        <v>0</v>
      </c>
      <c r="Z483" s="236">
        <f t="shared" si="471"/>
        <v>0</v>
      </c>
      <c r="AA483" s="236">
        <f t="shared" si="472"/>
        <v>0</v>
      </c>
      <c r="AB483" s="236">
        <f t="shared" si="473"/>
        <v>0</v>
      </c>
      <c r="AC483" s="251">
        <f>PMT(U483/R24*(AB483),1,-AQ482,AQ482)</f>
        <v>0</v>
      </c>
      <c r="AD483" s="251">
        <f t="shared" si="474"/>
        <v>0</v>
      </c>
      <c r="AE483" s="251">
        <f t="shared" si="475"/>
        <v>0</v>
      </c>
      <c r="AF483" s="251">
        <f t="shared" si="476"/>
        <v>0</v>
      </c>
      <c r="AG483" s="251">
        <f t="shared" si="477"/>
        <v>0</v>
      </c>
      <c r="AH483" s="252">
        <f t="shared" si="504"/>
        <v>0</v>
      </c>
      <c r="AI483" s="252">
        <f t="shared" si="505"/>
        <v>1</v>
      </c>
      <c r="AJ483" s="236">
        <f t="shared" si="506"/>
        <v>0</v>
      </c>
      <c r="AK483" s="249">
        <f t="shared" si="497"/>
        <v>0</v>
      </c>
      <c r="AL483" s="236">
        <f t="shared" si="478"/>
        <v>0</v>
      </c>
      <c r="AM483" s="249">
        <f t="shared" si="498"/>
        <v>0</v>
      </c>
      <c r="AN483" s="249">
        <f t="shared" si="507"/>
        <v>0</v>
      </c>
      <c r="AO483" s="249">
        <f t="shared" si="508"/>
        <v>0</v>
      </c>
      <c r="AP483" s="249">
        <f t="shared" si="509"/>
        <v>0</v>
      </c>
      <c r="AQ483" s="251">
        <f t="shared" si="510"/>
        <v>0</v>
      </c>
      <c r="AR483" s="243">
        <f t="shared" si="499"/>
        <v>0</v>
      </c>
      <c r="AS483" s="243">
        <f t="shared" si="490"/>
        <v>0</v>
      </c>
      <c r="AT483" s="249">
        <f t="shared" si="463"/>
        <v>0</v>
      </c>
      <c r="AU483" s="249">
        <f t="shared" si="500"/>
        <v>0</v>
      </c>
      <c r="AV483" s="44">
        <f t="shared" si="479"/>
        <v>1</v>
      </c>
      <c r="AW483" s="44">
        <f t="shared" si="480"/>
        <v>0</v>
      </c>
      <c r="AX483" s="249" t="e">
        <f t="shared" si="501"/>
        <v>#VALUE!</v>
      </c>
      <c r="AY483" s="249" t="e">
        <f t="shared" si="481"/>
        <v>#VALUE!</v>
      </c>
      <c r="AZ483" s="243" t="e">
        <f t="shared" si="482"/>
        <v>#VALUE!</v>
      </c>
      <c r="BA483" s="253">
        <f t="shared" si="483"/>
        <v>0</v>
      </c>
      <c r="BB483" s="253">
        <f t="shared" si="484"/>
        <v>0</v>
      </c>
      <c r="BC483" s="226">
        <f t="shared" si="485"/>
        <v>0</v>
      </c>
      <c r="BD483" s="249" t="b">
        <f t="shared" si="486"/>
        <v>0</v>
      </c>
      <c r="BE483" s="249">
        <f t="shared" si="491"/>
        <v>0</v>
      </c>
      <c r="BF483" s="236">
        <f t="shared" si="492"/>
        <v>0</v>
      </c>
      <c r="BG483" s="80"/>
      <c r="BH483" s="80"/>
      <c r="BI483" s="80"/>
      <c r="BN483" s="82"/>
      <c r="BO483" s="82"/>
      <c r="BP483" s="82"/>
      <c r="BQ483" s="82"/>
      <c r="BR483" s="82"/>
      <c r="BS483" s="82"/>
      <c r="BU483" s="131"/>
      <c r="BV483" s="131"/>
    </row>
    <row r="484" spans="1:74" ht="12.75" customHeight="1">
      <c r="A484" s="56"/>
      <c r="B484" s="93"/>
      <c r="C484" s="40" t="str">
        <f t="shared" si="493"/>
        <v/>
      </c>
      <c r="D484" s="55" t="str">
        <f t="shared" si="489"/>
        <v/>
      </c>
      <c r="E484" s="102" t="str">
        <f t="shared" si="487"/>
        <v/>
      </c>
      <c r="F484" s="103" t="str">
        <f t="shared" si="502"/>
        <v/>
      </c>
      <c r="G484" s="102" t="str">
        <f t="shared" si="488"/>
        <v/>
      </c>
      <c r="H484" s="189" t="str">
        <f t="shared" si="503"/>
        <v/>
      </c>
      <c r="I484" s="190"/>
      <c r="J484" s="104"/>
      <c r="K484" s="104"/>
      <c r="L484" s="105" t="str">
        <f t="shared" si="494"/>
        <v/>
      </c>
      <c r="M484" s="104"/>
      <c r="N484" s="104"/>
      <c r="O484" s="107" t="str">
        <f t="shared" si="495"/>
        <v/>
      </c>
      <c r="P484" s="53"/>
      <c r="Q484" s="254"/>
      <c r="R484" s="238">
        <f t="shared" si="464"/>
        <v>0</v>
      </c>
      <c r="S484" s="44">
        <f t="shared" si="465"/>
        <v>0</v>
      </c>
      <c r="T484" s="44">
        <f t="shared" si="466"/>
        <v>1900</v>
      </c>
      <c r="U484" s="44">
        <f t="shared" si="467"/>
        <v>0</v>
      </c>
      <c r="V484" s="44">
        <f t="shared" si="468"/>
        <v>0</v>
      </c>
      <c r="W484" s="44">
        <f t="shared" si="496"/>
        <v>0</v>
      </c>
      <c r="X484" s="236">
        <f t="shared" si="469"/>
        <v>1</v>
      </c>
      <c r="Y484" s="236">
        <f t="shared" si="470"/>
        <v>0</v>
      </c>
      <c r="Z484" s="236">
        <f t="shared" si="471"/>
        <v>0</v>
      </c>
      <c r="AA484" s="236">
        <f t="shared" si="472"/>
        <v>0</v>
      </c>
      <c r="AB484" s="236">
        <f t="shared" si="473"/>
        <v>0</v>
      </c>
      <c r="AC484" s="251">
        <f>PMT(U484/R24*(AB484),1,-AQ483,AQ483)</f>
        <v>0</v>
      </c>
      <c r="AD484" s="251">
        <f t="shared" si="474"/>
        <v>0</v>
      </c>
      <c r="AE484" s="251">
        <f t="shared" si="475"/>
        <v>0</v>
      </c>
      <c r="AF484" s="251">
        <f t="shared" si="476"/>
        <v>0</v>
      </c>
      <c r="AG484" s="251">
        <f t="shared" si="477"/>
        <v>0</v>
      </c>
      <c r="AH484" s="252">
        <f t="shared" si="504"/>
        <v>0</v>
      </c>
      <c r="AI484" s="252">
        <f t="shared" si="505"/>
        <v>1</v>
      </c>
      <c r="AJ484" s="236">
        <f t="shared" si="506"/>
        <v>0</v>
      </c>
      <c r="AK484" s="249">
        <f t="shared" si="497"/>
        <v>0</v>
      </c>
      <c r="AL484" s="236">
        <f t="shared" si="478"/>
        <v>0</v>
      </c>
      <c r="AM484" s="249">
        <f t="shared" si="498"/>
        <v>0</v>
      </c>
      <c r="AN484" s="249">
        <f t="shared" si="507"/>
        <v>0</v>
      </c>
      <c r="AO484" s="249">
        <f t="shared" si="508"/>
        <v>0</v>
      </c>
      <c r="AP484" s="249">
        <f t="shared" si="509"/>
        <v>0</v>
      </c>
      <c r="AQ484" s="251">
        <f t="shared" si="510"/>
        <v>0</v>
      </c>
      <c r="AR484" s="243">
        <f t="shared" si="499"/>
        <v>0</v>
      </c>
      <c r="AS484" s="243">
        <f t="shared" si="490"/>
        <v>0</v>
      </c>
      <c r="AT484" s="249">
        <f t="shared" si="463"/>
        <v>0</v>
      </c>
      <c r="AU484" s="249">
        <f t="shared" si="500"/>
        <v>0</v>
      </c>
      <c r="AV484" s="44">
        <f t="shared" si="479"/>
        <v>1</v>
      </c>
      <c r="AW484" s="44">
        <f t="shared" si="480"/>
        <v>0</v>
      </c>
      <c r="AX484" s="249" t="e">
        <f t="shared" si="501"/>
        <v>#VALUE!</v>
      </c>
      <c r="AY484" s="249" t="e">
        <f t="shared" si="481"/>
        <v>#VALUE!</v>
      </c>
      <c r="AZ484" s="243" t="e">
        <f t="shared" si="482"/>
        <v>#VALUE!</v>
      </c>
      <c r="BA484" s="253">
        <f t="shared" si="483"/>
        <v>0</v>
      </c>
      <c r="BB484" s="253">
        <f t="shared" si="484"/>
        <v>0</v>
      </c>
      <c r="BC484" s="226">
        <f t="shared" si="485"/>
        <v>0</v>
      </c>
      <c r="BD484" s="249" t="b">
        <f t="shared" si="486"/>
        <v>0</v>
      </c>
      <c r="BE484" s="249">
        <f t="shared" si="491"/>
        <v>0</v>
      </c>
      <c r="BF484" s="236">
        <f t="shared" si="492"/>
        <v>0</v>
      </c>
      <c r="BG484" s="80"/>
      <c r="BH484" s="80"/>
      <c r="BI484" s="80"/>
      <c r="BN484" s="82"/>
      <c r="BO484" s="82"/>
      <c r="BP484" s="82"/>
      <c r="BQ484" s="82"/>
      <c r="BR484" s="82"/>
      <c r="BS484" s="82"/>
      <c r="BU484" s="131"/>
      <c r="BV484" s="131"/>
    </row>
    <row r="485" spans="1:74" ht="12.75" customHeight="1">
      <c r="A485" s="56"/>
      <c r="B485" s="93"/>
      <c r="C485" s="40" t="str">
        <f t="shared" si="493"/>
        <v/>
      </c>
      <c r="D485" s="55" t="str">
        <f t="shared" si="489"/>
        <v/>
      </c>
      <c r="E485" s="102" t="str">
        <f t="shared" si="487"/>
        <v/>
      </c>
      <c r="F485" s="103" t="str">
        <f t="shared" si="502"/>
        <v/>
      </c>
      <c r="G485" s="102" t="str">
        <f t="shared" si="488"/>
        <v/>
      </c>
      <c r="H485" s="189" t="str">
        <f t="shared" si="503"/>
        <v/>
      </c>
      <c r="I485" s="190"/>
      <c r="J485" s="104"/>
      <c r="K485" s="104"/>
      <c r="L485" s="105" t="str">
        <f t="shared" si="494"/>
        <v/>
      </c>
      <c r="M485" s="104"/>
      <c r="N485" s="104"/>
      <c r="O485" s="107" t="str">
        <f t="shared" si="495"/>
        <v/>
      </c>
      <c r="P485" s="53"/>
      <c r="Q485" s="254"/>
      <c r="R485" s="238">
        <f t="shared" si="464"/>
        <v>0</v>
      </c>
      <c r="S485" s="44">
        <f t="shared" si="465"/>
        <v>0</v>
      </c>
      <c r="T485" s="44">
        <f t="shared" si="466"/>
        <v>1900</v>
      </c>
      <c r="U485" s="44">
        <f t="shared" si="467"/>
        <v>0</v>
      </c>
      <c r="V485" s="44">
        <f t="shared" si="468"/>
        <v>0</v>
      </c>
      <c r="W485" s="44">
        <f t="shared" si="496"/>
        <v>0</v>
      </c>
      <c r="X485" s="236">
        <f t="shared" si="469"/>
        <v>1</v>
      </c>
      <c r="Y485" s="236">
        <f t="shared" si="470"/>
        <v>0</v>
      </c>
      <c r="Z485" s="236">
        <f t="shared" si="471"/>
        <v>0</v>
      </c>
      <c r="AA485" s="236">
        <f t="shared" si="472"/>
        <v>0</v>
      </c>
      <c r="AB485" s="236">
        <f t="shared" si="473"/>
        <v>0</v>
      </c>
      <c r="AC485" s="251">
        <f>PMT(U485/R24*(AB485),1,-AQ484,AQ484)</f>
        <v>0</v>
      </c>
      <c r="AD485" s="251">
        <f t="shared" si="474"/>
        <v>0</v>
      </c>
      <c r="AE485" s="251">
        <f t="shared" si="475"/>
        <v>0</v>
      </c>
      <c r="AF485" s="251">
        <f t="shared" si="476"/>
        <v>0</v>
      </c>
      <c r="AG485" s="251">
        <f t="shared" si="477"/>
        <v>0</v>
      </c>
      <c r="AH485" s="252">
        <f t="shared" si="504"/>
        <v>0</v>
      </c>
      <c r="AI485" s="252">
        <f t="shared" si="505"/>
        <v>1</v>
      </c>
      <c r="AJ485" s="236">
        <f t="shared" si="506"/>
        <v>0</v>
      </c>
      <c r="AK485" s="249">
        <f t="shared" si="497"/>
        <v>0</v>
      </c>
      <c r="AL485" s="236">
        <f t="shared" si="478"/>
        <v>0</v>
      </c>
      <c r="AM485" s="249">
        <f t="shared" si="498"/>
        <v>0</v>
      </c>
      <c r="AN485" s="249">
        <f t="shared" si="507"/>
        <v>0</v>
      </c>
      <c r="AO485" s="249">
        <f t="shared" si="508"/>
        <v>0</v>
      </c>
      <c r="AP485" s="249">
        <f t="shared" si="509"/>
        <v>0</v>
      </c>
      <c r="AQ485" s="251">
        <f t="shared" si="510"/>
        <v>0</v>
      </c>
      <c r="AR485" s="243">
        <f t="shared" si="499"/>
        <v>0</v>
      </c>
      <c r="AS485" s="243">
        <f t="shared" si="490"/>
        <v>0</v>
      </c>
      <c r="AT485" s="249">
        <f t="shared" si="463"/>
        <v>0</v>
      </c>
      <c r="AU485" s="249">
        <f t="shared" si="500"/>
        <v>0</v>
      </c>
      <c r="AV485" s="44">
        <f t="shared" si="479"/>
        <v>1</v>
      </c>
      <c r="AW485" s="44">
        <f t="shared" si="480"/>
        <v>0</v>
      </c>
      <c r="AX485" s="249" t="e">
        <f t="shared" si="501"/>
        <v>#VALUE!</v>
      </c>
      <c r="AY485" s="249" t="e">
        <f t="shared" si="481"/>
        <v>#VALUE!</v>
      </c>
      <c r="AZ485" s="243" t="e">
        <f t="shared" si="482"/>
        <v>#VALUE!</v>
      </c>
      <c r="BA485" s="253">
        <f t="shared" si="483"/>
        <v>0</v>
      </c>
      <c r="BB485" s="253">
        <f t="shared" si="484"/>
        <v>0</v>
      </c>
      <c r="BC485" s="226">
        <f t="shared" si="485"/>
        <v>0</v>
      </c>
      <c r="BD485" s="249" t="b">
        <f t="shared" si="486"/>
        <v>0</v>
      </c>
      <c r="BE485" s="249">
        <f t="shared" si="491"/>
        <v>0</v>
      </c>
      <c r="BF485" s="236">
        <f t="shared" si="492"/>
        <v>0</v>
      </c>
      <c r="BG485" s="80"/>
      <c r="BH485" s="80"/>
      <c r="BI485" s="80"/>
      <c r="BN485" s="82"/>
      <c r="BO485" s="82"/>
      <c r="BP485" s="82"/>
      <c r="BQ485" s="82"/>
      <c r="BR485" s="82"/>
      <c r="BS485" s="82"/>
      <c r="BU485" s="131"/>
      <c r="BV485" s="131"/>
    </row>
    <row r="486" spans="1:74" ht="12.75" customHeight="1">
      <c r="A486" s="56"/>
      <c r="B486" s="93"/>
      <c r="C486" s="40" t="str">
        <f t="shared" si="493"/>
        <v/>
      </c>
      <c r="D486" s="55" t="str">
        <f t="shared" si="489"/>
        <v/>
      </c>
      <c r="E486" s="102" t="str">
        <f t="shared" si="487"/>
        <v/>
      </c>
      <c r="F486" s="103" t="str">
        <f t="shared" si="502"/>
        <v/>
      </c>
      <c r="G486" s="102" t="str">
        <f t="shared" si="488"/>
        <v/>
      </c>
      <c r="H486" s="189" t="str">
        <f t="shared" si="503"/>
        <v/>
      </c>
      <c r="I486" s="190"/>
      <c r="J486" s="104"/>
      <c r="K486" s="104"/>
      <c r="L486" s="105" t="str">
        <f t="shared" si="494"/>
        <v/>
      </c>
      <c r="M486" s="104"/>
      <c r="N486" s="104"/>
      <c r="O486" s="107" t="str">
        <f t="shared" si="495"/>
        <v/>
      </c>
      <c r="P486" s="53"/>
      <c r="Q486" s="254"/>
      <c r="R486" s="238">
        <f t="shared" si="464"/>
        <v>0</v>
      </c>
      <c r="S486" s="44">
        <f t="shared" si="465"/>
        <v>0</v>
      </c>
      <c r="T486" s="44">
        <f t="shared" si="466"/>
        <v>1900</v>
      </c>
      <c r="U486" s="44">
        <f t="shared" si="467"/>
        <v>0</v>
      </c>
      <c r="V486" s="44">
        <f t="shared" si="468"/>
        <v>0</v>
      </c>
      <c r="W486" s="44">
        <f t="shared" si="496"/>
        <v>0</v>
      </c>
      <c r="X486" s="236">
        <f t="shared" si="469"/>
        <v>1</v>
      </c>
      <c r="Y486" s="236">
        <f t="shared" si="470"/>
        <v>0</v>
      </c>
      <c r="Z486" s="236">
        <f t="shared" si="471"/>
        <v>0</v>
      </c>
      <c r="AA486" s="236">
        <f t="shared" si="472"/>
        <v>0</v>
      </c>
      <c r="AB486" s="236">
        <f t="shared" si="473"/>
        <v>0</v>
      </c>
      <c r="AC486" s="251">
        <f>PMT(U486/R24*(AB486),1,-AQ485,AQ485)</f>
        <v>0</v>
      </c>
      <c r="AD486" s="251">
        <f t="shared" si="474"/>
        <v>0</v>
      </c>
      <c r="AE486" s="251">
        <f t="shared" si="475"/>
        <v>0</v>
      </c>
      <c r="AF486" s="251">
        <f t="shared" si="476"/>
        <v>0</v>
      </c>
      <c r="AG486" s="251">
        <f t="shared" si="477"/>
        <v>0</v>
      </c>
      <c r="AH486" s="252">
        <f t="shared" si="504"/>
        <v>0</v>
      </c>
      <c r="AI486" s="252">
        <f t="shared" si="505"/>
        <v>1</v>
      </c>
      <c r="AJ486" s="236">
        <f t="shared" si="506"/>
        <v>0</v>
      </c>
      <c r="AK486" s="249">
        <f t="shared" si="497"/>
        <v>0</v>
      </c>
      <c r="AL486" s="236">
        <f t="shared" si="478"/>
        <v>0</v>
      </c>
      <c r="AM486" s="249">
        <f t="shared" si="498"/>
        <v>0</v>
      </c>
      <c r="AN486" s="249">
        <f t="shared" si="507"/>
        <v>0</v>
      </c>
      <c r="AO486" s="249">
        <f t="shared" si="508"/>
        <v>0</v>
      </c>
      <c r="AP486" s="249">
        <f t="shared" si="509"/>
        <v>0</v>
      </c>
      <c r="AQ486" s="251">
        <f t="shared" si="510"/>
        <v>0</v>
      </c>
      <c r="AR486" s="243">
        <f t="shared" si="499"/>
        <v>0</v>
      </c>
      <c r="AS486" s="243">
        <f t="shared" si="490"/>
        <v>0</v>
      </c>
      <c r="AT486" s="249">
        <f t="shared" si="463"/>
        <v>0</v>
      </c>
      <c r="AU486" s="249">
        <f t="shared" si="500"/>
        <v>0</v>
      </c>
      <c r="AV486" s="44">
        <f t="shared" si="479"/>
        <v>1</v>
      </c>
      <c r="AW486" s="44">
        <f t="shared" si="480"/>
        <v>0</v>
      </c>
      <c r="AX486" s="249" t="e">
        <f t="shared" si="501"/>
        <v>#VALUE!</v>
      </c>
      <c r="AY486" s="249" t="e">
        <f t="shared" si="481"/>
        <v>#VALUE!</v>
      </c>
      <c r="AZ486" s="243" t="e">
        <f t="shared" si="482"/>
        <v>#VALUE!</v>
      </c>
      <c r="BA486" s="253">
        <f t="shared" si="483"/>
        <v>0</v>
      </c>
      <c r="BB486" s="253">
        <f t="shared" si="484"/>
        <v>0</v>
      </c>
      <c r="BC486" s="226">
        <f t="shared" si="485"/>
        <v>0</v>
      </c>
      <c r="BD486" s="249" t="b">
        <f t="shared" si="486"/>
        <v>0</v>
      </c>
      <c r="BE486" s="249">
        <f t="shared" si="491"/>
        <v>0</v>
      </c>
      <c r="BF486" s="236">
        <f t="shared" si="492"/>
        <v>0</v>
      </c>
      <c r="BG486" s="80"/>
      <c r="BH486" s="80"/>
      <c r="BI486" s="80"/>
      <c r="BN486" s="82"/>
      <c r="BO486" s="82"/>
      <c r="BP486" s="82"/>
      <c r="BQ486" s="82"/>
      <c r="BR486" s="82"/>
      <c r="BS486" s="82"/>
      <c r="BU486" s="131"/>
      <c r="BV486" s="131"/>
    </row>
    <row r="487" spans="1:74" ht="12.75" customHeight="1">
      <c r="A487" s="56"/>
      <c r="B487" s="93"/>
      <c r="C487" s="40" t="str">
        <f t="shared" si="493"/>
        <v/>
      </c>
      <c r="D487" s="55" t="str">
        <f t="shared" si="489"/>
        <v/>
      </c>
      <c r="E487" s="102" t="str">
        <f t="shared" si="487"/>
        <v/>
      </c>
      <c r="F487" s="103" t="str">
        <f t="shared" si="502"/>
        <v/>
      </c>
      <c r="G487" s="102" t="str">
        <f t="shared" si="488"/>
        <v/>
      </c>
      <c r="H487" s="189" t="str">
        <f t="shared" si="503"/>
        <v/>
      </c>
      <c r="I487" s="190"/>
      <c r="J487" s="104"/>
      <c r="K487" s="104"/>
      <c r="L487" s="105" t="str">
        <f t="shared" si="494"/>
        <v/>
      </c>
      <c r="M487" s="104"/>
      <c r="N487" s="104"/>
      <c r="O487" s="107" t="str">
        <f t="shared" si="495"/>
        <v/>
      </c>
      <c r="P487" s="53"/>
      <c r="Q487" s="254"/>
      <c r="R487" s="238">
        <f t="shared" si="464"/>
        <v>0</v>
      </c>
      <c r="S487" s="44">
        <f t="shared" si="465"/>
        <v>0</v>
      </c>
      <c r="T487" s="44">
        <f t="shared" si="466"/>
        <v>1900</v>
      </c>
      <c r="U487" s="44">
        <f t="shared" si="467"/>
        <v>0</v>
      </c>
      <c r="V487" s="44">
        <f t="shared" si="468"/>
        <v>0</v>
      </c>
      <c r="W487" s="44">
        <f t="shared" si="496"/>
        <v>0</v>
      </c>
      <c r="X487" s="236">
        <f t="shared" si="469"/>
        <v>1</v>
      </c>
      <c r="Y487" s="236">
        <f t="shared" si="470"/>
        <v>0</v>
      </c>
      <c r="Z487" s="236">
        <f t="shared" si="471"/>
        <v>0</v>
      </c>
      <c r="AA487" s="236">
        <f t="shared" si="472"/>
        <v>0</v>
      </c>
      <c r="AB487" s="236">
        <f t="shared" si="473"/>
        <v>0</v>
      </c>
      <c r="AC487" s="251">
        <f>PMT(U487/R24*(AB487),1,-AQ486,AQ486)</f>
        <v>0</v>
      </c>
      <c r="AD487" s="251">
        <f t="shared" si="474"/>
        <v>0</v>
      </c>
      <c r="AE487" s="251">
        <f t="shared" si="475"/>
        <v>0</v>
      </c>
      <c r="AF487" s="251">
        <f t="shared" si="476"/>
        <v>0</v>
      </c>
      <c r="AG487" s="251">
        <f t="shared" si="477"/>
        <v>0</v>
      </c>
      <c r="AH487" s="252">
        <f t="shared" si="504"/>
        <v>0</v>
      </c>
      <c r="AI487" s="252">
        <f t="shared" si="505"/>
        <v>1</v>
      </c>
      <c r="AJ487" s="236">
        <f t="shared" si="506"/>
        <v>0</v>
      </c>
      <c r="AK487" s="249">
        <f t="shared" si="497"/>
        <v>0</v>
      </c>
      <c r="AL487" s="236">
        <f t="shared" si="478"/>
        <v>0</v>
      </c>
      <c r="AM487" s="249">
        <f t="shared" si="498"/>
        <v>0</v>
      </c>
      <c r="AN487" s="249">
        <f t="shared" si="507"/>
        <v>0</v>
      </c>
      <c r="AO487" s="249">
        <f t="shared" si="508"/>
        <v>0</v>
      </c>
      <c r="AP487" s="249">
        <f t="shared" si="509"/>
        <v>0</v>
      </c>
      <c r="AQ487" s="251">
        <f t="shared" si="510"/>
        <v>0</v>
      </c>
      <c r="AR487" s="243">
        <f t="shared" si="499"/>
        <v>0</v>
      </c>
      <c r="AS487" s="243">
        <f t="shared" si="490"/>
        <v>0</v>
      </c>
      <c r="AT487" s="249">
        <f t="shared" si="463"/>
        <v>0</v>
      </c>
      <c r="AU487" s="249">
        <f t="shared" si="500"/>
        <v>0</v>
      </c>
      <c r="AV487" s="44">
        <f t="shared" si="479"/>
        <v>1</v>
      </c>
      <c r="AW487" s="44">
        <f t="shared" si="480"/>
        <v>0</v>
      </c>
      <c r="AX487" s="249" t="e">
        <f t="shared" si="501"/>
        <v>#VALUE!</v>
      </c>
      <c r="AY487" s="249" t="e">
        <f t="shared" si="481"/>
        <v>#VALUE!</v>
      </c>
      <c r="AZ487" s="243" t="e">
        <f t="shared" si="482"/>
        <v>#VALUE!</v>
      </c>
      <c r="BA487" s="253">
        <f t="shared" si="483"/>
        <v>0</v>
      </c>
      <c r="BB487" s="253">
        <f t="shared" si="484"/>
        <v>0</v>
      </c>
      <c r="BC487" s="226">
        <f t="shared" si="485"/>
        <v>0</v>
      </c>
      <c r="BD487" s="249" t="b">
        <f t="shared" si="486"/>
        <v>0</v>
      </c>
      <c r="BE487" s="249">
        <f t="shared" si="491"/>
        <v>0</v>
      </c>
      <c r="BF487" s="236">
        <f t="shared" si="492"/>
        <v>0</v>
      </c>
      <c r="BG487" s="80"/>
      <c r="BH487" s="80"/>
      <c r="BI487" s="80"/>
      <c r="BN487" s="82"/>
      <c r="BO487" s="82"/>
      <c r="BP487" s="82"/>
      <c r="BQ487" s="82"/>
      <c r="BR487" s="82"/>
      <c r="BS487" s="82"/>
      <c r="BU487" s="131"/>
      <c r="BV487" s="131"/>
    </row>
    <row r="488" spans="1:74" ht="12.75" customHeight="1">
      <c r="A488" s="56"/>
      <c r="B488" s="93"/>
      <c r="C488" s="40" t="str">
        <f t="shared" si="493"/>
        <v/>
      </c>
      <c r="D488" s="55" t="str">
        <f t="shared" si="489"/>
        <v/>
      </c>
      <c r="E488" s="102" t="str">
        <f t="shared" si="487"/>
        <v/>
      </c>
      <c r="F488" s="103" t="str">
        <f t="shared" si="502"/>
        <v/>
      </c>
      <c r="G488" s="102" t="str">
        <f t="shared" si="488"/>
        <v/>
      </c>
      <c r="H488" s="189" t="str">
        <f t="shared" si="503"/>
        <v/>
      </c>
      <c r="I488" s="190"/>
      <c r="J488" s="104"/>
      <c r="K488" s="104"/>
      <c r="L488" s="105" t="str">
        <f t="shared" si="494"/>
        <v/>
      </c>
      <c r="M488" s="104"/>
      <c r="N488" s="104"/>
      <c r="O488" s="107" t="str">
        <f t="shared" si="495"/>
        <v/>
      </c>
      <c r="P488" s="53"/>
      <c r="Q488" s="254"/>
      <c r="R488" s="238">
        <f t="shared" si="464"/>
        <v>0</v>
      </c>
      <c r="S488" s="44">
        <f t="shared" si="465"/>
        <v>0</v>
      </c>
      <c r="T488" s="44">
        <f t="shared" si="466"/>
        <v>1900</v>
      </c>
      <c r="U488" s="44">
        <f t="shared" si="467"/>
        <v>0</v>
      </c>
      <c r="V488" s="44">
        <f t="shared" si="468"/>
        <v>0</v>
      </c>
      <c r="W488" s="44">
        <f t="shared" si="496"/>
        <v>0</v>
      </c>
      <c r="X488" s="236">
        <f t="shared" si="469"/>
        <v>1</v>
      </c>
      <c r="Y488" s="236">
        <f t="shared" si="470"/>
        <v>0</v>
      </c>
      <c r="Z488" s="236">
        <f t="shared" si="471"/>
        <v>0</v>
      </c>
      <c r="AA488" s="236">
        <f t="shared" si="472"/>
        <v>0</v>
      </c>
      <c r="AB488" s="236">
        <f t="shared" si="473"/>
        <v>0</v>
      </c>
      <c r="AC488" s="251">
        <f>PMT(U488/R24*(AB488),1,-AQ487,AQ487)</f>
        <v>0</v>
      </c>
      <c r="AD488" s="251">
        <f t="shared" si="474"/>
        <v>0</v>
      </c>
      <c r="AE488" s="251">
        <f t="shared" si="475"/>
        <v>0</v>
      </c>
      <c r="AF488" s="251">
        <f t="shared" si="476"/>
        <v>0</v>
      </c>
      <c r="AG488" s="251">
        <f t="shared" si="477"/>
        <v>0</v>
      </c>
      <c r="AH488" s="252">
        <f t="shared" si="504"/>
        <v>0</v>
      </c>
      <c r="AI488" s="252">
        <f t="shared" si="505"/>
        <v>1</v>
      </c>
      <c r="AJ488" s="236">
        <f t="shared" si="506"/>
        <v>0</v>
      </c>
      <c r="AK488" s="249">
        <f t="shared" si="497"/>
        <v>0</v>
      </c>
      <c r="AL488" s="236">
        <f t="shared" si="478"/>
        <v>0</v>
      </c>
      <c r="AM488" s="249">
        <f t="shared" si="498"/>
        <v>0</v>
      </c>
      <c r="AN488" s="249">
        <f t="shared" si="507"/>
        <v>0</v>
      </c>
      <c r="AO488" s="249">
        <f t="shared" si="508"/>
        <v>0</v>
      </c>
      <c r="AP488" s="249">
        <f t="shared" si="509"/>
        <v>0</v>
      </c>
      <c r="AQ488" s="251">
        <f t="shared" si="510"/>
        <v>0</v>
      </c>
      <c r="AR488" s="243">
        <f t="shared" si="499"/>
        <v>0</v>
      </c>
      <c r="AS488" s="243">
        <f t="shared" si="490"/>
        <v>0</v>
      </c>
      <c r="AT488" s="249">
        <f t="shared" si="463"/>
        <v>0</v>
      </c>
      <c r="AU488" s="249">
        <f t="shared" si="500"/>
        <v>0</v>
      </c>
      <c r="AV488" s="44">
        <f t="shared" si="479"/>
        <v>1</v>
      </c>
      <c r="AW488" s="44">
        <f t="shared" si="480"/>
        <v>0</v>
      </c>
      <c r="AX488" s="249" t="e">
        <f t="shared" si="501"/>
        <v>#VALUE!</v>
      </c>
      <c r="AY488" s="249" t="e">
        <f t="shared" si="481"/>
        <v>#VALUE!</v>
      </c>
      <c r="AZ488" s="243" t="e">
        <f t="shared" si="482"/>
        <v>#VALUE!</v>
      </c>
      <c r="BA488" s="253">
        <f t="shared" si="483"/>
        <v>0</v>
      </c>
      <c r="BB488" s="253">
        <f t="shared" si="484"/>
        <v>0</v>
      </c>
      <c r="BC488" s="226">
        <f t="shared" si="485"/>
        <v>0</v>
      </c>
      <c r="BD488" s="249" t="b">
        <f t="shared" si="486"/>
        <v>0</v>
      </c>
      <c r="BE488" s="249">
        <f t="shared" si="491"/>
        <v>0</v>
      </c>
      <c r="BF488" s="236">
        <f t="shared" si="492"/>
        <v>0</v>
      </c>
      <c r="BG488" s="80"/>
      <c r="BH488" s="80"/>
      <c r="BI488" s="80"/>
      <c r="BN488" s="82"/>
      <c r="BO488" s="82"/>
      <c r="BP488" s="82"/>
      <c r="BQ488" s="82"/>
      <c r="BR488" s="82"/>
      <c r="BS488" s="82"/>
      <c r="BU488" s="131"/>
      <c r="BV488" s="131"/>
    </row>
    <row r="489" spans="1:74" ht="12.75" customHeight="1">
      <c r="A489" s="56"/>
      <c r="B489" s="93"/>
      <c r="C489" s="40" t="str">
        <f t="shared" si="493"/>
        <v/>
      </c>
      <c r="D489" s="55" t="str">
        <f t="shared" si="489"/>
        <v/>
      </c>
      <c r="E489" s="102" t="str">
        <f t="shared" si="487"/>
        <v/>
      </c>
      <c r="F489" s="103" t="str">
        <f t="shared" si="502"/>
        <v/>
      </c>
      <c r="G489" s="102" t="str">
        <f t="shared" si="488"/>
        <v/>
      </c>
      <c r="H489" s="189" t="str">
        <f t="shared" si="503"/>
        <v/>
      </c>
      <c r="I489" s="190"/>
      <c r="J489" s="104"/>
      <c r="K489" s="104"/>
      <c r="L489" s="105" t="str">
        <f t="shared" si="494"/>
        <v/>
      </c>
      <c r="M489" s="104"/>
      <c r="N489" s="104"/>
      <c r="O489" s="107" t="str">
        <f t="shared" si="495"/>
        <v/>
      </c>
      <c r="P489" s="53"/>
      <c r="Q489" s="254"/>
      <c r="R489" s="238">
        <f t="shared" si="464"/>
        <v>0</v>
      </c>
      <c r="S489" s="44">
        <f t="shared" si="465"/>
        <v>0</v>
      </c>
      <c r="T489" s="44">
        <f t="shared" si="466"/>
        <v>1900</v>
      </c>
      <c r="U489" s="44">
        <f t="shared" si="467"/>
        <v>0</v>
      </c>
      <c r="V489" s="44">
        <f t="shared" si="468"/>
        <v>0</v>
      </c>
      <c r="W489" s="44">
        <f t="shared" si="496"/>
        <v>0</v>
      </c>
      <c r="X489" s="236">
        <f t="shared" si="469"/>
        <v>1</v>
      </c>
      <c r="Y489" s="236">
        <f t="shared" si="470"/>
        <v>0</v>
      </c>
      <c r="Z489" s="236">
        <f t="shared" si="471"/>
        <v>0</v>
      </c>
      <c r="AA489" s="236">
        <f t="shared" si="472"/>
        <v>0</v>
      </c>
      <c r="AB489" s="236">
        <f t="shared" si="473"/>
        <v>0</v>
      </c>
      <c r="AC489" s="251">
        <f>PMT(U489/R24*(AB489),1,-AQ488,AQ488)</f>
        <v>0</v>
      </c>
      <c r="AD489" s="251">
        <f t="shared" si="474"/>
        <v>0</v>
      </c>
      <c r="AE489" s="251">
        <f t="shared" si="475"/>
        <v>0</v>
      </c>
      <c r="AF489" s="251">
        <f t="shared" si="476"/>
        <v>0</v>
      </c>
      <c r="AG489" s="251">
        <f t="shared" si="477"/>
        <v>0</v>
      </c>
      <c r="AH489" s="252">
        <f t="shared" si="504"/>
        <v>0</v>
      </c>
      <c r="AI489" s="252">
        <f t="shared" si="505"/>
        <v>1</v>
      </c>
      <c r="AJ489" s="236">
        <f t="shared" si="506"/>
        <v>0</v>
      </c>
      <c r="AK489" s="249">
        <f t="shared" si="497"/>
        <v>0</v>
      </c>
      <c r="AL489" s="236">
        <f t="shared" si="478"/>
        <v>0</v>
      </c>
      <c r="AM489" s="249">
        <f t="shared" si="498"/>
        <v>0</v>
      </c>
      <c r="AN489" s="249">
        <f t="shared" si="507"/>
        <v>0</v>
      </c>
      <c r="AO489" s="249">
        <f t="shared" si="508"/>
        <v>0</v>
      </c>
      <c r="AP489" s="249">
        <f t="shared" si="509"/>
        <v>0</v>
      </c>
      <c r="AQ489" s="251">
        <f t="shared" si="510"/>
        <v>0</v>
      </c>
      <c r="AR489" s="243">
        <f t="shared" si="499"/>
        <v>0</v>
      </c>
      <c r="AS489" s="243">
        <f t="shared" si="490"/>
        <v>0</v>
      </c>
      <c r="AT489" s="249">
        <f t="shared" si="463"/>
        <v>0</v>
      </c>
      <c r="AU489" s="249">
        <f t="shared" si="500"/>
        <v>0</v>
      </c>
      <c r="AV489" s="44">
        <f t="shared" si="479"/>
        <v>1</v>
      </c>
      <c r="AW489" s="44">
        <f t="shared" si="480"/>
        <v>0</v>
      </c>
      <c r="AX489" s="249" t="e">
        <f t="shared" si="501"/>
        <v>#VALUE!</v>
      </c>
      <c r="AY489" s="249" t="e">
        <f t="shared" si="481"/>
        <v>#VALUE!</v>
      </c>
      <c r="AZ489" s="243" t="e">
        <f t="shared" si="482"/>
        <v>#VALUE!</v>
      </c>
      <c r="BA489" s="253">
        <f t="shared" si="483"/>
        <v>0</v>
      </c>
      <c r="BB489" s="253">
        <f t="shared" si="484"/>
        <v>0</v>
      </c>
      <c r="BC489" s="226">
        <f t="shared" si="485"/>
        <v>0</v>
      </c>
      <c r="BD489" s="249" t="b">
        <f t="shared" si="486"/>
        <v>0</v>
      </c>
      <c r="BE489" s="249">
        <f t="shared" si="491"/>
        <v>0</v>
      </c>
      <c r="BF489" s="236">
        <f t="shared" si="492"/>
        <v>0</v>
      </c>
      <c r="BG489" s="80"/>
      <c r="BH489" s="80"/>
      <c r="BI489" s="80"/>
      <c r="BN489" s="82"/>
      <c r="BO489" s="82"/>
      <c r="BP489" s="82"/>
      <c r="BQ489" s="82"/>
      <c r="BR489" s="82"/>
      <c r="BS489" s="82"/>
      <c r="BU489" s="131"/>
      <c r="BV489" s="131"/>
    </row>
    <row r="490" spans="1:74" ht="12.75" customHeight="1">
      <c r="A490" s="56"/>
      <c r="B490" s="93"/>
      <c r="C490" s="40" t="str">
        <f t="shared" si="493"/>
        <v/>
      </c>
      <c r="D490" s="55" t="str">
        <f t="shared" si="489"/>
        <v/>
      </c>
      <c r="E490" s="102" t="str">
        <f t="shared" si="487"/>
        <v/>
      </c>
      <c r="F490" s="103" t="str">
        <f t="shared" si="502"/>
        <v/>
      </c>
      <c r="G490" s="102" t="str">
        <f t="shared" si="488"/>
        <v/>
      </c>
      <c r="H490" s="189" t="str">
        <f t="shared" si="503"/>
        <v/>
      </c>
      <c r="I490" s="190"/>
      <c r="J490" s="104"/>
      <c r="K490" s="104"/>
      <c r="L490" s="105" t="str">
        <f t="shared" si="494"/>
        <v/>
      </c>
      <c r="M490" s="104"/>
      <c r="N490" s="104"/>
      <c r="O490" s="107" t="str">
        <f t="shared" si="495"/>
        <v/>
      </c>
      <c r="P490" s="53"/>
      <c r="Q490" s="254"/>
      <c r="R490" s="238">
        <f t="shared" si="464"/>
        <v>0</v>
      </c>
      <c r="S490" s="44">
        <f t="shared" si="465"/>
        <v>0</v>
      </c>
      <c r="T490" s="44">
        <f t="shared" si="466"/>
        <v>1900</v>
      </c>
      <c r="U490" s="44">
        <f t="shared" si="467"/>
        <v>0</v>
      </c>
      <c r="V490" s="44">
        <f t="shared" si="468"/>
        <v>0</v>
      </c>
      <c r="W490" s="44">
        <f t="shared" si="496"/>
        <v>0</v>
      </c>
      <c r="X490" s="236">
        <f t="shared" si="469"/>
        <v>1</v>
      </c>
      <c r="Y490" s="236">
        <f t="shared" si="470"/>
        <v>0</v>
      </c>
      <c r="Z490" s="236">
        <f t="shared" si="471"/>
        <v>0</v>
      </c>
      <c r="AA490" s="236">
        <f t="shared" si="472"/>
        <v>0</v>
      </c>
      <c r="AB490" s="236">
        <f t="shared" si="473"/>
        <v>0</v>
      </c>
      <c r="AC490" s="251">
        <f>PMT(U490/R24*(AB490),1,-AQ489,AQ489)</f>
        <v>0</v>
      </c>
      <c r="AD490" s="251">
        <f t="shared" si="474"/>
        <v>0</v>
      </c>
      <c r="AE490" s="251">
        <f t="shared" si="475"/>
        <v>0</v>
      </c>
      <c r="AF490" s="251">
        <f t="shared" si="476"/>
        <v>0</v>
      </c>
      <c r="AG490" s="251">
        <f t="shared" si="477"/>
        <v>0</v>
      </c>
      <c r="AH490" s="252">
        <f t="shared" si="504"/>
        <v>0</v>
      </c>
      <c r="AI490" s="252">
        <f t="shared" si="505"/>
        <v>1</v>
      </c>
      <c r="AJ490" s="236">
        <f t="shared" si="506"/>
        <v>0</v>
      </c>
      <c r="AK490" s="249">
        <f t="shared" si="497"/>
        <v>0</v>
      </c>
      <c r="AL490" s="236">
        <f t="shared" si="478"/>
        <v>0</v>
      </c>
      <c r="AM490" s="249">
        <f t="shared" si="498"/>
        <v>0</v>
      </c>
      <c r="AN490" s="249">
        <f t="shared" si="507"/>
        <v>0</v>
      </c>
      <c r="AO490" s="249">
        <f t="shared" si="508"/>
        <v>0</v>
      </c>
      <c r="AP490" s="249">
        <f t="shared" si="509"/>
        <v>0</v>
      </c>
      <c r="AQ490" s="251">
        <f t="shared" si="510"/>
        <v>0</v>
      </c>
      <c r="AR490" s="243">
        <f t="shared" si="499"/>
        <v>0</v>
      </c>
      <c r="AS490" s="243">
        <f t="shared" si="490"/>
        <v>0</v>
      </c>
      <c r="AT490" s="249">
        <f t="shared" si="463"/>
        <v>0</v>
      </c>
      <c r="AU490" s="249">
        <f t="shared" si="500"/>
        <v>0</v>
      </c>
      <c r="AV490" s="44">
        <f t="shared" si="479"/>
        <v>1</v>
      </c>
      <c r="AW490" s="44">
        <f t="shared" si="480"/>
        <v>0</v>
      </c>
      <c r="AX490" s="249" t="e">
        <f t="shared" si="501"/>
        <v>#VALUE!</v>
      </c>
      <c r="AY490" s="249" t="e">
        <f t="shared" si="481"/>
        <v>#VALUE!</v>
      </c>
      <c r="AZ490" s="243" t="e">
        <f t="shared" si="482"/>
        <v>#VALUE!</v>
      </c>
      <c r="BA490" s="253">
        <f t="shared" si="483"/>
        <v>0</v>
      </c>
      <c r="BB490" s="253">
        <f t="shared" si="484"/>
        <v>0</v>
      </c>
      <c r="BC490" s="226">
        <f t="shared" si="485"/>
        <v>0</v>
      </c>
      <c r="BD490" s="249" t="b">
        <f t="shared" si="486"/>
        <v>0</v>
      </c>
      <c r="BE490" s="249">
        <f t="shared" si="491"/>
        <v>0</v>
      </c>
      <c r="BF490" s="236">
        <f t="shared" si="492"/>
        <v>0</v>
      </c>
      <c r="BG490" s="80"/>
      <c r="BH490" s="80"/>
      <c r="BI490" s="80"/>
      <c r="BN490" s="82"/>
      <c r="BO490" s="82"/>
      <c r="BP490" s="82"/>
      <c r="BQ490" s="82"/>
      <c r="BR490" s="82"/>
      <c r="BS490" s="82"/>
      <c r="BU490" s="131"/>
      <c r="BV490" s="131"/>
    </row>
    <row r="491" spans="1:74" ht="12.75" customHeight="1">
      <c r="A491" s="56"/>
      <c r="B491" s="93"/>
      <c r="C491" s="40" t="str">
        <f t="shared" si="493"/>
        <v/>
      </c>
      <c r="D491" s="55" t="str">
        <f t="shared" si="489"/>
        <v/>
      </c>
      <c r="E491" s="102" t="str">
        <f t="shared" si="487"/>
        <v/>
      </c>
      <c r="F491" s="103" t="str">
        <f t="shared" si="502"/>
        <v/>
      </c>
      <c r="G491" s="102" t="str">
        <f t="shared" si="488"/>
        <v/>
      </c>
      <c r="H491" s="189" t="str">
        <f t="shared" si="503"/>
        <v/>
      </c>
      <c r="I491" s="190"/>
      <c r="J491" s="104"/>
      <c r="K491" s="104"/>
      <c r="L491" s="105" t="str">
        <f t="shared" si="494"/>
        <v/>
      </c>
      <c r="M491" s="104"/>
      <c r="N491" s="104"/>
      <c r="O491" s="107" t="str">
        <f t="shared" si="495"/>
        <v/>
      </c>
      <c r="P491" s="53"/>
      <c r="Q491" s="254"/>
      <c r="R491" s="238">
        <f t="shared" si="464"/>
        <v>0</v>
      </c>
      <c r="S491" s="44">
        <f t="shared" si="465"/>
        <v>0</v>
      </c>
      <c r="T491" s="44">
        <f t="shared" si="466"/>
        <v>1900</v>
      </c>
      <c r="U491" s="44">
        <f t="shared" si="467"/>
        <v>0</v>
      </c>
      <c r="V491" s="44">
        <f t="shared" si="468"/>
        <v>0</v>
      </c>
      <c r="W491" s="44">
        <f t="shared" si="496"/>
        <v>0</v>
      </c>
      <c r="X491" s="236">
        <f t="shared" si="469"/>
        <v>1</v>
      </c>
      <c r="Y491" s="236">
        <f t="shared" si="470"/>
        <v>0</v>
      </c>
      <c r="Z491" s="236">
        <f t="shared" si="471"/>
        <v>0</v>
      </c>
      <c r="AA491" s="236">
        <f t="shared" si="472"/>
        <v>0</v>
      </c>
      <c r="AB491" s="236">
        <f t="shared" si="473"/>
        <v>0</v>
      </c>
      <c r="AC491" s="251">
        <f>PMT(U491/R24*(AB491),1,-AQ490,AQ490)</f>
        <v>0</v>
      </c>
      <c r="AD491" s="251">
        <f t="shared" si="474"/>
        <v>0</v>
      </c>
      <c r="AE491" s="251">
        <f t="shared" si="475"/>
        <v>0</v>
      </c>
      <c r="AF491" s="251">
        <f t="shared" si="476"/>
        <v>0</v>
      </c>
      <c r="AG491" s="251">
        <f t="shared" si="477"/>
        <v>0</v>
      </c>
      <c r="AH491" s="252">
        <f t="shared" si="504"/>
        <v>0</v>
      </c>
      <c r="AI491" s="252">
        <f t="shared" si="505"/>
        <v>1</v>
      </c>
      <c r="AJ491" s="236">
        <f t="shared" si="506"/>
        <v>0</v>
      </c>
      <c r="AK491" s="249">
        <f t="shared" si="497"/>
        <v>0</v>
      </c>
      <c r="AL491" s="236">
        <f t="shared" si="478"/>
        <v>0</v>
      </c>
      <c r="AM491" s="249">
        <f t="shared" si="498"/>
        <v>0</v>
      </c>
      <c r="AN491" s="249">
        <f t="shared" si="507"/>
        <v>0</v>
      </c>
      <c r="AO491" s="249">
        <f t="shared" si="508"/>
        <v>0</v>
      </c>
      <c r="AP491" s="249">
        <f t="shared" si="509"/>
        <v>0</v>
      </c>
      <c r="AQ491" s="251">
        <f t="shared" si="510"/>
        <v>0</v>
      </c>
      <c r="AR491" s="243">
        <f t="shared" si="499"/>
        <v>0</v>
      </c>
      <c r="AS491" s="243">
        <f t="shared" si="490"/>
        <v>0</v>
      </c>
      <c r="AT491" s="249">
        <f t="shared" si="463"/>
        <v>0</v>
      </c>
      <c r="AU491" s="249">
        <f t="shared" si="500"/>
        <v>0</v>
      </c>
      <c r="AV491" s="44">
        <f t="shared" si="479"/>
        <v>1</v>
      </c>
      <c r="AW491" s="44">
        <f t="shared" si="480"/>
        <v>0</v>
      </c>
      <c r="AX491" s="249" t="e">
        <f t="shared" si="501"/>
        <v>#VALUE!</v>
      </c>
      <c r="AY491" s="249" t="e">
        <f t="shared" si="481"/>
        <v>#VALUE!</v>
      </c>
      <c r="AZ491" s="243" t="e">
        <f t="shared" si="482"/>
        <v>#VALUE!</v>
      </c>
      <c r="BA491" s="253">
        <f t="shared" si="483"/>
        <v>0</v>
      </c>
      <c r="BB491" s="253">
        <f t="shared" si="484"/>
        <v>0</v>
      </c>
      <c r="BC491" s="226">
        <f t="shared" si="485"/>
        <v>0</v>
      </c>
      <c r="BD491" s="249" t="b">
        <f t="shared" si="486"/>
        <v>0</v>
      </c>
      <c r="BE491" s="249">
        <f t="shared" si="491"/>
        <v>0</v>
      </c>
      <c r="BF491" s="236">
        <f t="shared" si="492"/>
        <v>0</v>
      </c>
      <c r="BG491" s="80"/>
      <c r="BH491" s="80"/>
      <c r="BI491" s="80"/>
      <c r="BN491" s="82"/>
      <c r="BO491" s="82"/>
      <c r="BP491" s="82"/>
      <c r="BQ491" s="82"/>
      <c r="BR491" s="82"/>
      <c r="BS491" s="82"/>
      <c r="BU491" s="131"/>
      <c r="BV491" s="131"/>
    </row>
    <row r="492" spans="1:74" ht="12.75" customHeight="1">
      <c r="A492" s="56"/>
      <c r="B492" s="93"/>
      <c r="C492" s="40" t="str">
        <f t="shared" si="493"/>
        <v/>
      </c>
      <c r="D492" s="55" t="str">
        <f t="shared" si="489"/>
        <v/>
      </c>
      <c r="E492" s="102" t="str">
        <f t="shared" si="487"/>
        <v/>
      </c>
      <c r="F492" s="103" t="str">
        <f t="shared" si="502"/>
        <v/>
      </c>
      <c r="G492" s="102" t="str">
        <f t="shared" si="488"/>
        <v/>
      </c>
      <c r="H492" s="189" t="str">
        <f t="shared" si="503"/>
        <v/>
      </c>
      <c r="I492" s="190"/>
      <c r="J492" s="104"/>
      <c r="K492" s="104"/>
      <c r="L492" s="105" t="str">
        <f t="shared" si="494"/>
        <v/>
      </c>
      <c r="M492" s="104"/>
      <c r="N492" s="104"/>
      <c r="O492" s="107" t="str">
        <f t="shared" si="495"/>
        <v/>
      </c>
      <c r="P492" s="53"/>
      <c r="Q492" s="254"/>
      <c r="R492" s="238">
        <f t="shared" si="464"/>
        <v>0</v>
      </c>
      <c r="S492" s="44">
        <f t="shared" si="465"/>
        <v>0</v>
      </c>
      <c r="T492" s="44">
        <f t="shared" si="466"/>
        <v>1900</v>
      </c>
      <c r="U492" s="44">
        <f t="shared" si="467"/>
        <v>0</v>
      </c>
      <c r="V492" s="44">
        <f t="shared" si="468"/>
        <v>0</v>
      </c>
      <c r="W492" s="44">
        <f t="shared" si="496"/>
        <v>0</v>
      </c>
      <c r="X492" s="236">
        <f t="shared" si="469"/>
        <v>1</v>
      </c>
      <c r="Y492" s="236">
        <f t="shared" si="470"/>
        <v>0</v>
      </c>
      <c r="Z492" s="236">
        <f t="shared" si="471"/>
        <v>0</v>
      </c>
      <c r="AA492" s="236">
        <f t="shared" si="472"/>
        <v>0</v>
      </c>
      <c r="AB492" s="236">
        <f t="shared" si="473"/>
        <v>0</v>
      </c>
      <c r="AC492" s="251">
        <f>PMT(U492/R24*(AB492),1,-AQ491,AQ491)</f>
        <v>0</v>
      </c>
      <c r="AD492" s="251">
        <f t="shared" si="474"/>
        <v>0</v>
      </c>
      <c r="AE492" s="251">
        <f t="shared" si="475"/>
        <v>0</v>
      </c>
      <c r="AF492" s="251">
        <f t="shared" si="476"/>
        <v>0</v>
      </c>
      <c r="AG492" s="251">
        <f t="shared" si="477"/>
        <v>0</v>
      </c>
      <c r="AH492" s="252">
        <f t="shared" si="504"/>
        <v>0</v>
      </c>
      <c r="AI492" s="252">
        <f t="shared" si="505"/>
        <v>1</v>
      </c>
      <c r="AJ492" s="236">
        <f t="shared" si="506"/>
        <v>0</v>
      </c>
      <c r="AK492" s="249">
        <f t="shared" si="497"/>
        <v>0</v>
      </c>
      <c r="AL492" s="236">
        <f t="shared" si="478"/>
        <v>0</v>
      </c>
      <c r="AM492" s="249">
        <f t="shared" si="498"/>
        <v>0</v>
      </c>
      <c r="AN492" s="249">
        <f t="shared" si="507"/>
        <v>0</v>
      </c>
      <c r="AO492" s="249">
        <f t="shared" si="508"/>
        <v>0</v>
      </c>
      <c r="AP492" s="249">
        <f t="shared" si="509"/>
        <v>0</v>
      </c>
      <c r="AQ492" s="251">
        <f t="shared" si="510"/>
        <v>0</v>
      </c>
      <c r="AR492" s="243">
        <f t="shared" si="499"/>
        <v>0</v>
      </c>
      <c r="AS492" s="243">
        <f t="shared" si="490"/>
        <v>0</v>
      </c>
      <c r="AT492" s="249">
        <f t="shared" si="463"/>
        <v>0</v>
      </c>
      <c r="AU492" s="249">
        <f t="shared" si="500"/>
        <v>0</v>
      </c>
      <c r="AV492" s="44">
        <f t="shared" si="479"/>
        <v>1</v>
      </c>
      <c r="AW492" s="44">
        <f t="shared" si="480"/>
        <v>0</v>
      </c>
      <c r="AX492" s="249" t="e">
        <f t="shared" si="501"/>
        <v>#VALUE!</v>
      </c>
      <c r="AY492" s="249" t="e">
        <f t="shared" si="481"/>
        <v>#VALUE!</v>
      </c>
      <c r="AZ492" s="243" t="e">
        <f t="shared" si="482"/>
        <v>#VALUE!</v>
      </c>
      <c r="BA492" s="253">
        <f t="shared" si="483"/>
        <v>0</v>
      </c>
      <c r="BB492" s="253">
        <f t="shared" si="484"/>
        <v>0</v>
      </c>
      <c r="BC492" s="226">
        <f t="shared" si="485"/>
        <v>0</v>
      </c>
      <c r="BD492" s="249" t="b">
        <f t="shared" si="486"/>
        <v>0</v>
      </c>
      <c r="BE492" s="249">
        <f t="shared" si="491"/>
        <v>0</v>
      </c>
      <c r="BF492" s="236">
        <f t="shared" si="492"/>
        <v>0</v>
      </c>
      <c r="BG492" s="80"/>
      <c r="BH492" s="80"/>
      <c r="BI492" s="80"/>
      <c r="BN492" s="82"/>
      <c r="BO492" s="82"/>
      <c r="BP492" s="82"/>
      <c r="BQ492" s="82"/>
      <c r="BR492" s="82"/>
      <c r="BS492" s="82"/>
      <c r="BU492" s="131"/>
      <c r="BV492" s="131"/>
    </row>
    <row r="493" spans="1:74" ht="12.75" customHeight="1">
      <c r="A493" s="56"/>
      <c r="B493" s="93"/>
      <c r="C493" s="40" t="str">
        <f t="shared" si="493"/>
        <v/>
      </c>
      <c r="D493" s="55" t="str">
        <f t="shared" si="489"/>
        <v/>
      </c>
      <c r="E493" s="102" t="str">
        <f t="shared" si="487"/>
        <v/>
      </c>
      <c r="F493" s="103" t="str">
        <f t="shared" si="502"/>
        <v/>
      </c>
      <c r="G493" s="102" t="str">
        <f t="shared" si="488"/>
        <v/>
      </c>
      <c r="H493" s="189" t="str">
        <f t="shared" si="503"/>
        <v/>
      </c>
      <c r="I493" s="190"/>
      <c r="J493" s="104"/>
      <c r="K493" s="104"/>
      <c r="L493" s="105" t="str">
        <f t="shared" si="494"/>
        <v/>
      </c>
      <c r="M493" s="104"/>
      <c r="N493" s="104"/>
      <c r="O493" s="107" t="str">
        <f t="shared" si="495"/>
        <v/>
      </c>
      <c r="P493" s="53"/>
      <c r="Q493" s="254"/>
      <c r="R493" s="238">
        <f t="shared" si="464"/>
        <v>0</v>
      </c>
      <c r="S493" s="44">
        <f t="shared" si="465"/>
        <v>0</v>
      </c>
      <c r="T493" s="44">
        <f t="shared" si="466"/>
        <v>1900</v>
      </c>
      <c r="U493" s="44">
        <f t="shared" si="467"/>
        <v>0</v>
      </c>
      <c r="V493" s="44">
        <f t="shared" si="468"/>
        <v>0</v>
      </c>
      <c r="W493" s="44">
        <f t="shared" si="496"/>
        <v>0</v>
      </c>
      <c r="X493" s="236">
        <f t="shared" si="469"/>
        <v>1</v>
      </c>
      <c r="Y493" s="236">
        <f t="shared" si="470"/>
        <v>0</v>
      </c>
      <c r="Z493" s="236">
        <f t="shared" si="471"/>
        <v>0</v>
      </c>
      <c r="AA493" s="236">
        <f t="shared" si="472"/>
        <v>0</v>
      </c>
      <c r="AB493" s="236">
        <f t="shared" si="473"/>
        <v>0</v>
      </c>
      <c r="AC493" s="251">
        <f>PMT(U493/R24*(AB493),1,-AQ492,AQ492)</f>
        <v>0</v>
      </c>
      <c r="AD493" s="251">
        <f t="shared" si="474"/>
        <v>0</v>
      </c>
      <c r="AE493" s="251">
        <f t="shared" si="475"/>
        <v>0</v>
      </c>
      <c r="AF493" s="251">
        <f t="shared" si="476"/>
        <v>0</v>
      </c>
      <c r="AG493" s="251">
        <f t="shared" si="477"/>
        <v>0</v>
      </c>
      <c r="AH493" s="252">
        <f t="shared" si="504"/>
        <v>0</v>
      </c>
      <c r="AI493" s="252">
        <f t="shared" si="505"/>
        <v>1</v>
      </c>
      <c r="AJ493" s="236">
        <f t="shared" si="506"/>
        <v>0</v>
      </c>
      <c r="AK493" s="249">
        <f t="shared" si="497"/>
        <v>0</v>
      </c>
      <c r="AL493" s="236">
        <f t="shared" si="478"/>
        <v>0</v>
      </c>
      <c r="AM493" s="249">
        <f t="shared" si="498"/>
        <v>0</v>
      </c>
      <c r="AN493" s="249">
        <f t="shared" si="507"/>
        <v>0</v>
      </c>
      <c r="AO493" s="249">
        <f t="shared" si="508"/>
        <v>0</v>
      </c>
      <c r="AP493" s="249">
        <f t="shared" si="509"/>
        <v>0</v>
      </c>
      <c r="AQ493" s="251">
        <f t="shared" si="510"/>
        <v>0</v>
      </c>
      <c r="AR493" s="243">
        <f t="shared" si="499"/>
        <v>0</v>
      </c>
      <c r="AS493" s="243">
        <f t="shared" si="490"/>
        <v>0</v>
      </c>
      <c r="AT493" s="249">
        <f t="shared" si="463"/>
        <v>0</v>
      </c>
      <c r="AU493" s="249">
        <f t="shared" si="500"/>
        <v>0</v>
      </c>
      <c r="AV493" s="44">
        <f t="shared" si="479"/>
        <v>1</v>
      </c>
      <c r="AW493" s="44">
        <f t="shared" si="480"/>
        <v>0</v>
      </c>
      <c r="AX493" s="249" t="e">
        <f t="shared" si="501"/>
        <v>#VALUE!</v>
      </c>
      <c r="AY493" s="249" t="e">
        <f t="shared" si="481"/>
        <v>#VALUE!</v>
      </c>
      <c r="AZ493" s="243" t="e">
        <f t="shared" si="482"/>
        <v>#VALUE!</v>
      </c>
      <c r="BA493" s="253">
        <f t="shared" si="483"/>
        <v>0</v>
      </c>
      <c r="BB493" s="253">
        <f t="shared" si="484"/>
        <v>0</v>
      </c>
      <c r="BC493" s="226">
        <f t="shared" si="485"/>
        <v>0</v>
      </c>
      <c r="BD493" s="249" t="b">
        <f t="shared" si="486"/>
        <v>0</v>
      </c>
      <c r="BE493" s="249">
        <f t="shared" si="491"/>
        <v>0</v>
      </c>
      <c r="BF493" s="236">
        <f t="shared" si="492"/>
        <v>0</v>
      </c>
      <c r="BG493" s="80"/>
      <c r="BH493" s="80"/>
      <c r="BI493" s="80"/>
      <c r="BN493" s="82"/>
      <c r="BO493" s="82"/>
      <c r="BP493" s="82"/>
      <c r="BQ493" s="82"/>
      <c r="BR493" s="82"/>
      <c r="BS493" s="82"/>
      <c r="BU493" s="131"/>
      <c r="BV493" s="131"/>
    </row>
    <row r="494" spans="1:74" ht="12.75" customHeight="1">
      <c r="A494" s="56"/>
      <c r="B494" s="93"/>
      <c r="C494" s="40" t="str">
        <f t="shared" si="493"/>
        <v/>
      </c>
      <c r="D494" s="55" t="str">
        <f t="shared" si="489"/>
        <v/>
      </c>
      <c r="E494" s="102" t="str">
        <f t="shared" si="487"/>
        <v/>
      </c>
      <c r="F494" s="103" t="str">
        <f t="shared" si="502"/>
        <v/>
      </c>
      <c r="G494" s="102" t="str">
        <f t="shared" si="488"/>
        <v/>
      </c>
      <c r="H494" s="189" t="str">
        <f t="shared" si="503"/>
        <v/>
      </c>
      <c r="I494" s="190"/>
      <c r="J494" s="104"/>
      <c r="K494" s="104"/>
      <c r="L494" s="105" t="str">
        <f t="shared" si="494"/>
        <v/>
      </c>
      <c r="M494" s="104"/>
      <c r="N494" s="104"/>
      <c r="O494" s="107" t="str">
        <f t="shared" si="495"/>
        <v/>
      </c>
      <c r="P494" s="53"/>
      <c r="Q494" s="254"/>
      <c r="R494" s="238">
        <f t="shared" si="464"/>
        <v>0</v>
      </c>
      <c r="S494" s="44">
        <f t="shared" si="465"/>
        <v>0</v>
      </c>
      <c r="T494" s="44">
        <f t="shared" si="466"/>
        <v>1900</v>
      </c>
      <c r="U494" s="44">
        <f t="shared" si="467"/>
        <v>0</v>
      </c>
      <c r="V494" s="44">
        <f t="shared" si="468"/>
        <v>0</v>
      </c>
      <c r="W494" s="44">
        <f t="shared" si="496"/>
        <v>0</v>
      </c>
      <c r="X494" s="236">
        <f t="shared" si="469"/>
        <v>1</v>
      </c>
      <c r="Y494" s="236">
        <f t="shared" si="470"/>
        <v>0</v>
      </c>
      <c r="Z494" s="236">
        <f t="shared" si="471"/>
        <v>0</v>
      </c>
      <c r="AA494" s="236">
        <f t="shared" si="472"/>
        <v>0</v>
      </c>
      <c r="AB494" s="236">
        <f t="shared" si="473"/>
        <v>0</v>
      </c>
      <c r="AC494" s="251">
        <f>PMT(U494/R24*(AB494),1,-AQ493,AQ493)</f>
        <v>0</v>
      </c>
      <c r="AD494" s="251">
        <f t="shared" si="474"/>
        <v>0</v>
      </c>
      <c r="AE494" s="251">
        <f t="shared" si="475"/>
        <v>0</v>
      </c>
      <c r="AF494" s="251">
        <f t="shared" si="476"/>
        <v>0</v>
      </c>
      <c r="AG494" s="251">
        <f t="shared" si="477"/>
        <v>0</v>
      </c>
      <c r="AH494" s="252">
        <f t="shared" si="504"/>
        <v>0</v>
      </c>
      <c r="AI494" s="252">
        <f t="shared" si="505"/>
        <v>1</v>
      </c>
      <c r="AJ494" s="236">
        <f t="shared" si="506"/>
        <v>0</v>
      </c>
      <c r="AK494" s="249">
        <f t="shared" si="497"/>
        <v>0</v>
      </c>
      <c r="AL494" s="236">
        <f t="shared" si="478"/>
        <v>0</v>
      </c>
      <c r="AM494" s="249">
        <f t="shared" si="498"/>
        <v>0</v>
      </c>
      <c r="AN494" s="249">
        <f t="shared" si="507"/>
        <v>0</v>
      </c>
      <c r="AO494" s="249">
        <f t="shared" si="508"/>
        <v>0</v>
      </c>
      <c r="AP494" s="249">
        <f t="shared" si="509"/>
        <v>0</v>
      </c>
      <c r="AQ494" s="251">
        <f t="shared" si="510"/>
        <v>0</v>
      </c>
      <c r="AR494" s="243">
        <f t="shared" si="499"/>
        <v>0</v>
      </c>
      <c r="AS494" s="243">
        <f t="shared" si="490"/>
        <v>0</v>
      </c>
      <c r="AT494" s="249">
        <f t="shared" si="463"/>
        <v>0</v>
      </c>
      <c r="AU494" s="249">
        <f t="shared" si="500"/>
        <v>0</v>
      </c>
      <c r="AV494" s="44">
        <f t="shared" si="479"/>
        <v>1</v>
      </c>
      <c r="AW494" s="44">
        <f t="shared" si="480"/>
        <v>0</v>
      </c>
      <c r="AX494" s="249" t="e">
        <f t="shared" si="501"/>
        <v>#VALUE!</v>
      </c>
      <c r="AY494" s="249" t="e">
        <f t="shared" si="481"/>
        <v>#VALUE!</v>
      </c>
      <c r="AZ494" s="243" t="e">
        <f t="shared" si="482"/>
        <v>#VALUE!</v>
      </c>
      <c r="BA494" s="253">
        <f t="shared" si="483"/>
        <v>0</v>
      </c>
      <c r="BB494" s="253">
        <f t="shared" si="484"/>
        <v>0</v>
      </c>
      <c r="BC494" s="226">
        <f t="shared" si="485"/>
        <v>0</v>
      </c>
      <c r="BD494" s="249" t="b">
        <f t="shared" si="486"/>
        <v>0</v>
      </c>
      <c r="BE494" s="249">
        <f t="shared" si="491"/>
        <v>0</v>
      </c>
      <c r="BF494" s="236">
        <f t="shared" si="492"/>
        <v>0</v>
      </c>
      <c r="BG494" s="80"/>
      <c r="BH494" s="80"/>
      <c r="BI494" s="80"/>
      <c r="BN494" s="82"/>
      <c r="BO494" s="82"/>
      <c r="BP494" s="82"/>
      <c r="BQ494" s="82"/>
      <c r="BR494" s="82"/>
      <c r="BS494" s="82"/>
      <c r="BU494" s="131"/>
      <c r="BV494" s="131"/>
    </row>
    <row r="495" spans="1:74" ht="12.75" customHeight="1">
      <c r="A495" s="56"/>
      <c r="B495" s="93"/>
      <c r="C495" s="40" t="str">
        <f t="shared" si="493"/>
        <v/>
      </c>
      <c r="D495" s="55" t="str">
        <f t="shared" si="489"/>
        <v/>
      </c>
      <c r="E495" s="102" t="str">
        <f t="shared" si="487"/>
        <v/>
      </c>
      <c r="F495" s="103" t="str">
        <f t="shared" si="502"/>
        <v/>
      </c>
      <c r="G495" s="102" t="str">
        <f t="shared" si="488"/>
        <v/>
      </c>
      <c r="H495" s="189" t="str">
        <f t="shared" si="503"/>
        <v/>
      </c>
      <c r="I495" s="190"/>
      <c r="J495" s="104"/>
      <c r="K495" s="104"/>
      <c r="L495" s="105" t="str">
        <f t="shared" si="494"/>
        <v/>
      </c>
      <c r="M495" s="104"/>
      <c r="N495" s="104"/>
      <c r="O495" s="107" t="str">
        <f t="shared" si="495"/>
        <v/>
      </c>
      <c r="P495" s="53"/>
      <c r="Q495" s="254"/>
      <c r="R495" s="238">
        <f t="shared" si="464"/>
        <v>0</v>
      </c>
      <c r="S495" s="44">
        <f t="shared" si="465"/>
        <v>0</v>
      </c>
      <c r="T495" s="44">
        <f t="shared" si="466"/>
        <v>1900</v>
      </c>
      <c r="U495" s="44">
        <f t="shared" si="467"/>
        <v>0</v>
      </c>
      <c r="V495" s="44">
        <f t="shared" si="468"/>
        <v>0</v>
      </c>
      <c r="W495" s="44">
        <f t="shared" si="496"/>
        <v>0</v>
      </c>
      <c r="X495" s="236">
        <f t="shared" si="469"/>
        <v>1</v>
      </c>
      <c r="Y495" s="236">
        <f t="shared" si="470"/>
        <v>0</v>
      </c>
      <c r="Z495" s="236">
        <f t="shared" si="471"/>
        <v>0</v>
      </c>
      <c r="AA495" s="236">
        <f t="shared" si="472"/>
        <v>0</v>
      </c>
      <c r="AB495" s="236">
        <f t="shared" si="473"/>
        <v>0</v>
      </c>
      <c r="AC495" s="251">
        <f>PMT(U495/R24*(AB495),1,-AQ494,AQ494)</f>
        <v>0</v>
      </c>
      <c r="AD495" s="251">
        <f t="shared" si="474"/>
        <v>0</v>
      </c>
      <c r="AE495" s="251">
        <f t="shared" si="475"/>
        <v>0</v>
      </c>
      <c r="AF495" s="251">
        <f t="shared" si="476"/>
        <v>0</v>
      </c>
      <c r="AG495" s="251">
        <f t="shared" si="477"/>
        <v>0</v>
      </c>
      <c r="AH495" s="252">
        <f t="shared" si="504"/>
        <v>0</v>
      </c>
      <c r="AI495" s="252">
        <f t="shared" si="505"/>
        <v>1</v>
      </c>
      <c r="AJ495" s="236">
        <f t="shared" si="506"/>
        <v>0</v>
      </c>
      <c r="AK495" s="249">
        <f t="shared" si="497"/>
        <v>0</v>
      </c>
      <c r="AL495" s="236">
        <f t="shared" si="478"/>
        <v>0</v>
      </c>
      <c r="AM495" s="249">
        <f t="shared" si="498"/>
        <v>0</v>
      </c>
      <c r="AN495" s="249">
        <f t="shared" si="507"/>
        <v>0</v>
      </c>
      <c r="AO495" s="249">
        <f t="shared" si="508"/>
        <v>0</v>
      </c>
      <c r="AP495" s="249">
        <f t="shared" si="509"/>
        <v>0</v>
      </c>
      <c r="AQ495" s="251">
        <f t="shared" si="510"/>
        <v>0</v>
      </c>
      <c r="AR495" s="243">
        <f t="shared" si="499"/>
        <v>0</v>
      </c>
      <c r="AS495" s="243">
        <f t="shared" si="490"/>
        <v>0</v>
      </c>
      <c r="AT495" s="249">
        <f t="shared" si="463"/>
        <v>0</v>
      </c>
      <c r="AU495" s="249">
        <f t="shared" si="500"/>
        <v>0</v>
      </c>
      <c r="AV495" s="44">
        <f t="shared" si="479"/>
        <v>1</v>
      </c>
      <c r="AW495" s="44">
        <f t="shared" si="480"/>
        <v>0</v>
      </c>
      <c r="AX495" s="249" t="e">
        <f t="shared" si="501"/>
        <v>#VALUE!</v>
      </c>
      <c r="AY495" s="249" t="e">
        <f t="shared" si="481"/>
        <v>#VALUE!</v>
      </c>
      <c r="AZ495" s="243" t="e">
        <f t="shared" si="482"/>
        <v>#VALUE!</v>
      </c>
      <c r="BA495" s="253">
        <f t="shared" si="483"/>
        <v>0</v>
      </c>
      <c r="BB495" s="253">
        <f t="shared" si="484"/>
        <v>0</v>
      </c>
      <c r="BC495" s="226">
        <f t="shared" si="485"/>
        <v>0</v>
      </c>
      <c r="BD495" s="249" t="b">
        <f t="shared" si="486"/>
        <v>0</v>
      </c>
      <c r="BE495" s="249">
        <f t="shared" si="491"/>
        <v>0</v>
      </c>
      <c r="BF495" s="236">
        <f t="shared" si="492"/>
        <v>0</v>
      </c>
      <c r="BG495" s="80"/>
      <c r="BH495" s="80"/>
      <c r="BI495" s="80"/>
      <c r="BN495" s="82"/>
      <c r="BO495" s="82"/>
      <c r="BP495" s="82"/>
      <c r="BQ495" s="82"/>
      <c r="BR495" s="82"/>
      <c r="BS495" s="82"/>
      <c r="BU495" s="131"/>
      <c r="BV495" s="131"/>
    </row>
    <row r="496" spans="1:74" ht="12.75" customHeight="1">
      <c r="A496" s="56"/>
      <c r="B496" s="93"/>
      <c r="C496" s="40" t="str">
        <f t="shared" si="493"/>
        <v/>
      </c>
      <c r="D496" s="55" t="str">
        <f t="shared" si="489"/>
        <v/>
      </c>
      <c r="E496" s="102" t="str">
        <f t="shared" si="487"/>
        <v/>
      </c>
      <c r="F496" s="103" t="str">
        <f t="shared" si="502"/>
        <v/>
      </c>
      <c r="G496" s="102" t="str">
        <f t="shared" si="488"/>
        <v/>
      </c>
      <c r="H496" s="189" t="str">
        <f t="shared" si="503"/>
        <v/>
      </c>
      <c r="I496" s="190"/>
      <c r="J496" s="104"/>
      <c r="K496" s="104"/>
      <c r="L496" s="105" t="str">
        <f t="shared" si="494"/>
        <v/>
      </c>
      <c r="M496" s="104"/>
      <c r="N496" s="104"/>
      <c r="O496" s="107" t="str">
        <f t="shared" si="495"/>
        <v/>
      </c>
      <c r="P496" s="53"/>
      <c r="Q496" s="254"/>
      <c r="R496" s="238">
        <f t="shared" si="464"/>
        <v>0</v>
      </c>
      <c r="S496" s="44">
        <f t="shared" si="465"/>
        <v>0</v>
      </c>
      <c r="T496" s="44">
        <f t="shared" si="466"/>
        <v>1900</v>
      </c>
      <c r="U496" s="44">
        <f t="shared" si="467"/>
        <v>0</v>
      </c>
      <c r="V496" s="44">
        <f t="shared" si="468"/>
        <v>0</v>
      </c>
      <c r="W496" s="44">
        <f t="shared" si="496"/>
        <v>0</v>
      </c>
      <c r="X496" s="236">
        <f t="shared" si="469"/>
        <v>1</v>
      </c>
      <c r="Y496" s="236">
        <f t="shared" si="470"/>
        <v>0</v>
      </c>
      <c r="Z496" s="236">
        <f t="shared" si="471"/>
        <v>0</v>
      </c>
      <c r="AA496" s="236">
        <f t="shared" si="472"/>
        <v>0</v>
      </c>
      <c r="AB496" s="236">
        <f t="shared" si="473"/>
        <v>0</v>
      </c>
      <c r="AC496" s="251">
        <f>PMT(U496/R24*(AB496),1,-AQ495,AQ495)</f>
        <v>0</v>
      </c>
      <c r="AD496" s="251">
        <f t="shared" si="474"/>
        <v>0</v>
      </c>
      <c r="AE496" s="251">
        <f t="shared" si="475"/>
        <v>0</v>
      </c>
      <c r="AF496" s="251">
        <f t="shared" si="476"/>
        <v>0</v>
      </c>
      <c r="AG496" s="251">
        <f t="shared" si="477"/>
        <v>0</v>
      </c>
      <c r="AH496" s="252">
        <f t="shared" si="504"/>
        <v>0</v>
      </c>
      <c r="AI496" s="252">
        <f t="shared" si="505"/>
        <v>1</v>
      </c>
      <c r="AJ496" s="236">
        <f t="shared" si="506"/>
        <v>0</v>
      </c>
      <c r="AK496" s="249">
        <f t="shared" si="497"/>
        <v>0</v>
      </c>
      <c r="AL496" s="236">
        <f t="shared" si="478"/>
        <v>0</v>
      </c>
      <c r="AM496" s="249">
        <f t="shared" si="498"/>
        <v>0</v>
      </c>
      <c r="AN496" s="249">
        <f t="shared" si="507"/>
        <v>0</v>
      </c>
      <c r="AO496" s="249">
        <f t="shared" si="508"/>
        <v>0</v>
      </c>
      <c r="AP496" s="249">
        <f t="shared" si="509"/>
        <v>0</v>
      </c>
      <c r="AQ496" s="251">
        <f t="shared" si="510"/>
        <v>0</v>
      </c>
      <c r="AR496" s="243">
        <f t="shared" si="499"/>
        <v>0</v>
      </c>
      <c r="AS496" s="243">
        <f t="shared" si="490"/>
        <v>0</v>
      </c>
      <c r="AT496" s="249">
        <f t="shared" si="463"/>
        <v>0</v>
      </c>
      <c r="AU496" s="249">
        <f t="shared" si="500"/>
        <v>0</v>
      </c>
      <c r="AV496" s="44">
        <f t="shared" si="479"/>
        <v>1</v>
      </c>
      <c r="AW496" s="44">
        <f t="shared" si="480"/>
        <v>0</v>
      </c>
      <c r="AX496" s="249" t="e">
        <f t="shared" si="501"/>
        <v>#VALUE!</v>
      </c>
      <c r="AY496" s="249" t="e">
        <f t="shared" si="481"/>
        <v>#VALUE!</v>
      </c>
      <c r="AZ496" s="243" t="e">
        <f t="shared" si="482"/>
        <v>#VALUE!</v>
      </c>
      <c r="BA496" s="253">
        <f t="shared" si="483"/>
        <v>0</v>
      </c>
      <c r="BB496" s="253">
        <f t="shared" si="484"/>
        <v>0</v>
      </c>
      <c r="BC496" s="226">
        <f t="shared" si="485"/>
        <v>0</v>
      </c>
      <c r="BD496" s="249" t="b">
        <f t="shared" si="486"/>
        <v>0</v>
      </c>
      <c r="BE496" s="249">
        <f t="shared" si="491"/>
        <v>0</v>
      </c>
      <c r="BF496" s="236">
        <f t="shared" si="492"/>
        <v>0</v>
      </c>
      <c r="BG496" s="80"/>
      <c r="BH496" s="80"/>
      <c r="BI496" s="80"/>
      <c r="BN496" s="82"/>
      <c r="BO496" s="82"/>
      <c r="BP496" s="82"/>
      <c r="BQ496" s="82"/>
      <c r="BR496" s="82"/>
      <c r="BS496" s="82"/>
      <c r="BU496" s="131"/>
      <c r="BV496" s="131"/>
    </row>
    <row r="497" spans="1:74" ht="12.75" customHeight="1">
      <c r="A497" s="56"/>
      <c r="B497" s="93"/>
      <c r="C497" s="40" t="str">
        <f t="shared" si="493"/>
        <v/>
      </c>
      <c r="D497" s="55" t="str">
        <f t="shared" si="489"/>
        <v/>
      </c>
      <c r="E497" s="102" t="str">
        <f t="shared" si="487"/>
        <v/>
      </c>
      <c r="F497" s="103" t="str">
        <f t="shared" si="502"/>
        <v/>
      </c>
      <c r="G497" s="102" t="str">
        <f t="shared" si="488"/>
        <v/>
      </c>
      <c r="H497" s="189" t="str">
        <f t="shared" si="503"/>
        <v/>
      </c>
      <c r="I497" s="190"/>
      <c r="J497" s="104"/>
      <c r="K497" s="104"/>
      <c r="L497" s="105" t="str">
        <f t="shared" si="494"/>
        <v/>
      </c>
      <c r="M497" s="104"/>
      <c r="N497" s="104"/>
      <c r="O497" s="107" t="str">
        <f t="shared" si="495"/>
        <v/>
      </c>
      <c r="P497" s="53"/>
      <c r="Q497" s="254"/>
      <c r="R497" s="238">
        <f t="shared" si="464"/>
        <v>0</v>
      </c>
      <c r="S497" s="44">
        <f t="shared" si="465"/>
        <v>0</v>
      </c>
      <c r="T497" s="44">
        <f t="shared" si="466"/>
        <v>1900</v>
      </c>
      <c r="U497" s="44">
        <f t="shared" si="467"/>
        <v>0</v>
      </c>
      <c r="V497" s="44">
        <f t="shared" si="468"/>
        <v>0</v>
      </c>
      <c r="W497" s="44">
        <f t="shared" si="496"/>
        <v>0</v>
      </c>
      <c r="X497" s="236">
        <f t="shared" si="469"/>
        <v>1</v>
      </c>
      <c r="Y497" s="236">
        <f t="shared" si="470"/>
        <v>0</v>
      </c>
      <c r="Z497" s="236">
        <f t="shared" si="471"/>
        <v>0</v>
      </c>
      <c r="AA497" s="236">
        <f t="shared" si="472"/>
        <v>0</v>
      </c>
      <c r="AB497" s="236">
        <f t="shared" si="473"/>
        <v>0</v>
      </c>
      <c r="AC497" s="251">
        <f>PMT(U497/R24*(AB497),1,-AQ496,AQ496)</f>
        <v>0</v>
      </c>
      <c r="AD497" s="251">
        <f t="shared" si="474"/>
        <v>0</v>
      </c>
      <c r="AE497" s="251">
        <f t="shared" si="475"/>
        <v>0</v>
      </c>
      <c r="AF497" s="251">
        <f t="shared" si="476"/>
        <v>0</v>
      </c>
      <c r="AG497" s="251">
        <f t="shared" si="477"/>
        <v>0</v>
      </c>
      <c r="AH497" s="252">
        <f t="shared" si="504"/>
        <v>0</v>
      </c>
      <c r="AI497" s="252">
        <f t="shared" si="505"/>
        <v>1</v>
      </c>
      <c r="AJ497" s="236">
        <f t="shared" si="506"/>
        <v>0</v>
      </c>
      <c r="AK497" s="249">
        <f t="shared" si="497"/>
        <v>0</v>
      </c>
      <c r="AL497" s="236">
        <f t="shared" si="478"/>
        <v>0</v>
      </c>
      <c r="AM497" s="249">
        <f t="shared" si="498"/>
        <v>0</v>
      </c>
      <c r="AN497" s="249">
        <f t="shared" si="507"/>
        <v>0</v>
      </c>
      <c r="AO497" s="249">
        <f t="shared" si="508"/>
        <v>0</v>
      </c>
      <c r="AP497" s="249">
        <f t="shared" si="509"/>
        <v>0</v>
      </c>
      <c r="AQ497" s="251">
        <f t="shared" si="510"/>
        <v>0</v>
      </c>
      <c r="AR497" s="243">
        <f t="shared" si="499"/>
        <v>0</v>
      </c>
      <c r="AS497" s="243">
        <f t="shared" si="490"/>
        <v>0</v>
      </c>
      <c r="AT497" s="249">
        <f t="shared" si="463"/>
        <v>0</v>
      </c>
      <c r="AU497" s="249">
        <f t="shared" si="500"/>
        <v>0</v>
      </c>
      <c r="AV497" s="44">
        <f t="shared" si="479"/>
        <v>1</v>
      </c>
      <c r="AW497" s="44">
        <f t="shared" si="480"/>
        <v>0</v>
      </c>
      <c r="AX497" s="249" t="e">
        <f t="shared" si="501"/>
        <v>#VALUE!</v>
      </c>
      <c r="AY497" s="249" t="e">
        <f t="shared" si="481"/>
        <v>#VALUE!</v>
      </c>
      <c r="AZ497" s="243" t="e">
        <f t="shared" si="482"/>
        <v>#VALUE!</v>
      </c>
      <c r="BA497" s="253">
        <f t="shared" si="483"/>
        <v>0</v>
      </c>
      <c r="BB497" s="253">
        <f t="shared" si="484"/>
        <v>0</v>
      </c>
      <c r="BC497" s="226">
        <f t="shared" si="485"/>
        <v>0</v>
      </c>
      <c r="BD497" s="249" t="b">
        <f t="shared" si="486"/>
        <v>0</v>
      </c>
      <c r="BE497" s="249">
        <f t="shared" si="491"/>
        <v>0</v>
      </c>
      <c r="BF497" s="236">
        <f t="shared" si="492"/>
        <v>0</v>
      </c>
      <c r="BG497" s="80"/>
      <c r="BH497" s="80"/>
      <c r="BI497" s="80"/>
      <c r="BN497" s="82"/>
      <c r="BO497" s="82"/>
      <c r="BP497" s="82"/>
      <c r="BQ497" s="82"/>
      <c r="BR497" s="82"/>
      <c r="BS497" s="82"/>
      <c r="BU497" s="131"/>
      <c r="BV497" s="131"/>
    </row>
    <row r="498" spans="1:74" ht="12.75" customHeight="1">
      <c r="A498" s="56"/>
      <c r="B498" s="93"/>
      <c r="C498" s="40" t="str">
        <f t="shared" si="493"/>
        <v/>
      </c>
      <c r="D498" s="55" t="str">
        <f t="shared" si="489"/>
        <v/>
      </c>
      <c r="E498" s="102" t="str">
        <f t="shared" si="487"/>
        <v/>
      </c>
      <c r="F498" s="103" t="str">
        <f t="shared" si="502"/>
        <v/>
      </c>
      <c r="G498" s="102" t="str">
        <f t="shared" si="488"/>
        <v/>
      </c>
      <c r="H498" s="189" t="str">
        <f t="shared" si="503"/>
        <v/>
      </c>
      <c r="I498" s="190"/>
      <c r="J498" s="104"/>
      <c r="K498" s="104"/>
      <c r="L498" s="105" t="str">
        <f t="shared" si="494"/>
        <v/>
      </c>
      <c r="M498" s="104"/>
      <c r="N498" s="104"/>
      <c r="O498" s="107" t="str">
        <f t="shared" si="495"/>
        <v/>
      </c>
      <c r="P498" s="53"/>
      <c r="Q498" s="254"/>
      <c r="R498" s="238">
        <f t="shared" si="464"/>
        <v>0</v>
      </c>
      <c r="S498" s="44">
        <f t="shared" si="465"/>
        <v>0</v>
      </c>
      <c r="T498" s="44">
        <f t="shared" si="466"/>
        <v>1900</v>
      </c>
      <c r="U498" s="44">
        <f t="shared" si="467"/>
        <v>0</v>
      </c>
      <c r="V498" s="44">
        <f t="shared" si="468"/>
        <v>0</v>
      </c>
      <c r="W498" s="44">
        <f t="shared" si="496"/>
        <v>0</v>
      </c>
      <c r="X498" s="236">
        <f t="shared" si="469"/>
        <v>1</v>
      </c>
      <c r="Y498" s="236">
        <f t="shared" si="470"/>
        <v>0</v>
      </c>
      <c r="Z498" s="236">
        <f t="shared" si="471"/>
        <v>0</v>
      </c>
      <c r="AA498" s="236">
        <f t="shared" si="472"/>
        <v>0</v>
      </c>
      <c r="AB498" s="236">
        <f t="shared" si="473"/>
        <v>0</v>
      </c>
      <c r="AC498" s="251">
        <f>PMT(U498/R24*(AB498),1,-AQ497,AQ497)</f>
        <v>0</v>
      </c>
      <c r="AD498" s="251">
        <f t="shared" si="474"/>
        <v>0</v>
      </c>
      <c r="AE498" s="251">
        <f t="shared" si="475"/>
        <v>0</v>
      </c>
      <c r="AF498" s="251">
        <f t="shared" si="476"/>
        <v>0</v>
      </c>
      <c r="AG498" s="251">
        <f t="shared" si="477"/>
        <v>0</v>
      </c>
      <c r="AH498" s="252">
        <f t="shared" si="504"/>
        <v>0</v>
      </c>
      <c r="AI498" s="252">
        <f t="shared" si="505"/>
        <v>1</v>
      </c>
      <c r="AJ498" s="236">
        <f t="shared" si="506"/>
        <v>0</v>
      </c>
      <c r="AK498" s="249">
        <f t="shared" si="497"/>
        <v>0</v>
      </c>
      <c r="AL498" s="236">
        <f t="shared" si="478"/>
        <v>0</v>
      </c>
      <c r="AM498" s="249">
        <f t="shared" si="498"/>
        <v>0</v>
      </c>
      <c r="AN498" s="249">
        <f t="shared" si="507"/>
        <v>0</v>
      </c>
      <c r="AO498" s="249">
        <f t="shared" si="508"/>
        <v>0</v>
      </c>
      <c r="AP498" s="249">
        <f t="shared" si="509"/>
        <v>0</v>
      </c>
      <c r="AQ498" s="251">
        <f t="shared" si="510"/>
        <v>0</v>
      </c>
      <c r="AR498" s="243">
        <f t="shared" si="499"/>
        <v>0</v>
      </c>
      <c r="AS498" s="243">
        <f t="shared" si="490"/>
        <v>0</v>
      </c>
      <c r="AT498" s="249">
        <f t="shared" si="463"/>
        <v>0</v>
      </c>
      <c r="AU498" s="249">
        <f t="shared" si="500"/>
        <v>0</v>
      </c>
      <c r="AV498" s="44">
        <f t="shared" si="479"/>
        <v>1</v>
      </c>
      <c r="AW498" s="44">
        <f t="shared" si="480"/>
        <v>0</v>
      </c>
      <c r="AX498" s="249" t="e">
        <f t="shared" si="501"/>
        <v>#VALUE!</v>
      </c>
      <c r="AY498" s="249" t="e">
        <f t="shared" si="481"/>
        <v>#VALUE!</v>
      </c>
      <c r="AZ498" s="243" t="e">
        <f t="shared" si="482"/>
        <v>#VALUE!</v>
      </c>
      <c r="BA498" s="253">
        <f t="shared" si="483"/>
        <v>0</v>
      </c>
      <c r="BB498" s="253">
        <f t="shared" si="484"/>
        <v>0</v>
      </c>
      <c r="BC498" s="226">
        <f t="shared" si="485"/>
        <v>0</v>
      </c>
      <c r="BD498" s="249" t="b">
        <f t="shared" si="486"/>
        <v>0</v>
      </c>
      <c r="BE498" s="249">
        <f t="shared" si="491"/>
        <v>0</v>
      </c>
      <c r="BF498" s="236">
        <f t="shared" si="492"/>
        <v>0</v>
      </c>
      <c r="BG498" s="80"/>
      <c r="BH498" s="80"/>
      <c r="BI498" s="80"/>
      <c r="BN498" s="82"/>
      <c r="BO498" s="82"/>
      <c r="BP498" s="82"/>
      <c r="BQ498" s="82"/>
      <c r="BR498" s="82"/>
      <c r="BS498" s="82"/>
      <c r="BU498" s="131"/>
      <c r="BV498" s="131"/>
    </row>
    <row r="499" spans="1:74" ht="12.75" customHeight="1">
      <c r="A499" s="56"/>
      <c r="B499" s="93"/>
      <c r="C499" s="40" t="str">
        <f t="shared" si="493"/>
        <v/>
      </c>
      <c r="D499" s="55" t="str">
        <f t="shared" si="489"/>
        <v/>
      </c>
      <c r="E499" s="102" t="str">
        <f t="shared" si="487"/>
        <v/>
      </c>
      <c r="F499" s="103" t="str">
        <f t="shared" si="502"/>
        <v/>
      </c>
      <c r="G499" s="102" t="str">
        <f t="shared" si="488"/>
        <v/>
      </c>
      <c r="H499" s="189" t="str">
        <f t="shared" si="503"/>
        <v/>
      </c>
      <c r="I499" s="190"/>
      <c r="J499" s="104"/>
      <c r="K499" s="104"/>
      <c r="L499" s="105" t="str">
        <f t="shared" si="494"/>
        <v/>
      </c>
      <c r="M499" s="104"/>
      <c r="N499" s="104"/>
      <c r="O499" s="107" t="str">
        <f t="shared" si="495"/>
        <v/>
      </c>
      <c r="P499" s="53"/>
      <c r="Q499" s="254"/>
      <c r="R499" s="238">
        <f t="shared" si="464"/>
        <v>0</v>
      </c>
      <c r="S499" s="44">
        <f t="shared" si="465"/>
        <v>0</v>
      </c>
      <c r="T499" s="44">
        <f t="shared" si="466"/>
        <v>1900</v>
      </c>
      <c r="U499" s="44">
        <f t="shared" si="467"/>
        <v>0</v>
      </c>
      <c r="V499" s="44">
        <f t="shared" si="468"/>
        <v>0</v>
      </c>
      <c r="W499" s="44">
        <f t="shared" si="496"/>
        <v>0</v>
      </c>
      <c r="X499" s="236">
        <f t="shared" si="469"/>
        <v>1</v>
      </c>
      <c r="Y499" s="236">
        <f t="shared" si="470"/>
        <v>0</v>
      </c>
      <c r="Z499" s="236">
        <f t="shared" si="471"/>
        <v>0</v>
      </c>
      <c r="AA499" s="236">
        <f t="shared" si="472"/>
        <v>0</v>
      </c>
      <c r="AB499" s="236">
        <f t="shared" si="473"/>
        <v>0</v>
      </c>
      <c r="AC499" s="251">
        <f>PMT(U499/R24*(AB499),1,-AQ498,AQ498)</f>
        <v>0</v>
      </c>
      <c r="AD499" s="251">
        <f t="shared" si="474"/>
        <v>0</v>
      </c>
      <c r="AE499" s="251">
        <f t="shared" si="475"/>
        <v>0</v>
      </c>
      <c r="AF499" s="251">
        <f t="shared" si="476"/>
        <v>0</v>
      </c>
      <c r="AG499" s="251">
        <f t="shared" si="477"/>
        <v>0</v>
      </c>
      <c r="AH499" s="252">
        <f t="shared" si="504"/>
        <v>0</v>
      </c>
      <c r="AI499" s="252">
        <f t="shared" si="505"/>
        <v>1</v>
      </c>
      <c r="AJ499" s="236">
        <f t="shared" si="506"/>
        <v>0</v>
      </c>
      <c r="AK499" s="249">
        <f t="shared" si="497"/>
        <v>0</v>
      </c>
      <c r="AL499" s="236">
        <f t="shared" si="478"/>
        <v>0</v>
      </c>
      <c r="AM499" s="249">
        <f t="shared" si="498"/>
        <v>0</v>
      </c>
      <c r="AN499" s="249">
        <f t="shared" si="507"/>
        <v>0</v>
      </c>
      <c r="AO499" s="249">
        <f t="shared" si="508"/>
        <v>0</v>
      </c>
      <c r="AP499" s="249">
        <f t="shared" si="509"/>
        <v>0</v>
      </c>
      <c r="AQ499" s="251">
        <f t="shared" si="510"/>
        <v>0</v>
      </c>
      <c r="AR499" s="243">
        <f t="shared" si="499"/>
        <v>0</v>
      </c>
      <c r="AS499" s="243">
        <f t="shared" si="490"/>
        <v>0</v>
      </c>
      <c r="AT499" s="249">
        <f t="shared" ref="AT499:AT525" si="511">IF(A500="",0,AT498+M499-N499)</f>
        <v>0</v>
      </c>
      <c r="AU499" s="249">
        <f t="shared" si="500"/>
        <v>0</v>
      </c>
      <c r="AV499" s="44">
        <f t="shared" si="479"/>
        <v>1</v>
      </c>
      <c r="AW499" s="44">
        <f t="shared" si="480"/>
        <v>0</v>
      </c>
      <c r="AX499" s="249" t="e">
        <f t="shared" si="501"/>
        <v>#VALUE!</v>
      </c>
      <c r="AY499" s="249" t="e">
        <f t="shared" si="481"/>
        <v>#VALUE!</v>
      </c>
      <c r="AZ499" s="243" t="e">
        <f t="shared" si="482"/>
        <v>#VALUE!</v>
      </c>
      <c r="BA499" s="253">
        <f t="shared" si="483"/>
        <v>0</v>
      </c>
      <c r="BB499" s="253">
        <f t="shared" si="484"/>
        <v>0</v>
      </c>
      <c r="BC499" s="226">
        <f t="shared" si="485"/>
        <v>0</v>
      </c>
      <c r="BD499" s="249" t="b">
        <f t="shared" si="486"/>
        <v>0</v>
      </c>
      <c r="BE499" s="249">
        <f t="shared" si="491"/>
        <v>0</v>
      </c>
      <c r="BF499" s="236">
        <f t="shared" si="492"/>
        <v>0</v>
      </c>
      <c r="BG499" s="80"/>
      <c r="BH499" s="80"/>
      <c r="BI499" s="80"/>
      <c r="BN499" s="82"/>
      <c r="BO499" s="82"/>
      <c r="BP499" s="82"/>
      <c r="BQ499" s="82"/>
      <c r="BR499" s="82"/>
      <c r="BS499" s="82"/>
      <c r="BU499" s="131"/>
      <c r="BV499" s="131"/>
    </row>
    <row r="500" spans="1:74" ht="12.75" customHeight="1">
      <c r="A500" s="56"/>
      <c r="B500" s="93"/>
      <c r="C500" s="40" t="str">
        <f t="shared" si="493"/>
        <v/>
      </c>
      <c r="D500" s="55" t="str">
        <f t="shared" si="489"/>
        <v/>
      </c>
      <c r="E500" s="102" t="str">
        <f t="shared" si="487"/>
        <v/>
      </c>
      <c r="F500" s="103" t="str">
        <f t="shared" si="502"/>
        <v/>
      </c>
      <c r="G500" s="102" t="str">
        <f t="shared" si="488"/>
        <v/>
      </c>
      <c r="H500" s="189" t="str">
        <f t="shared" si="503"/>
        <v/>
      </c>
      <c r="I500" s="190"/>
      <c r="J500" s="104"/>
      <c r="K500" s="104"/>
      <c r="L500" s="105" t="str">
        <f t="shared" si="494"/>
        <v/>
      </c>
      <c r="M500" s="104"/>
      <c r="N500" s="104"/>
      <c r="O500" s="107" t="str">
        <f t="shared" si="495"/>
        <v/>
      </c>
      <c r="P500" s="53"/>
      <c r="Q500" s="254"/>
      <c r="R500" s="238">
        <f t="shared" si="464"/>
        <v>0</v>
      </c>
      <c r="S500" s="44">
        <f t="shared" si="465"/>
        <v>0</v>
      </c>
      <c r="T500" s="44">
        <f t="shared" si="466"/>
        <v>1900</v>
      </c>
      <c r="U500" s="44">
        <f t="shared" si="467"/>
        <v>0</v>
      </c>
      <c r="V500" s="44">
        <f t="shared" si="468"/>
        <v>0</v>
      </c>
      <c r="W500" s="44">
        <f t="shared" si="496"/>
        <v>0</v>
      </c>
      <c r="X500" s="236">
        <f t="shared" si="469"/>
        <v>1</v>
      </c>
      <c r="Y500" s="236">
        <f t="shared" si="470"/>
        <v>0</v>
      </c>
      <c r="Z500" s="236">
        <f t="shared" si="471"/>
        <v>0</v>
      </c>
      <c r="AA500" s="236">
        <f t="shared" si="472"/>
        <v>0</v>
      </c>
      <c r="AB500" s="236">
        <f t="shared" si="473"/>
        <v>0</v>
      </c>
      <c r="AC500" s="251">
        <f>PMT(U500/R24*(AB500),1,-AQ499,AQ499)</f>
        <v>0</v>
      </c>
      <c r="AD500" s="251">
        <f t="shared" si="474"/>
        <v>0</v>
      </c>
      <c r="AE500" s="251">
        <f t="shared" si="475"/>
        <v>0</v>
      </c>
      <c r="AF500" s="251">
        <f t="shared" si="476"/>
        <v>0</v>
      </c>
      <c r="AG500" s="251">
        <f t="shared" si="477"/>
        <v>0</v>
      </c>
      <c r="AH500" s="252">
        <f t="shared" si="504"/>
        <v>0</v>
      </c>
      <c r="AI500" s="252">
        <f t="shared" si="505"/>
        <v>1</v>
      </c>
      <c r="AJ500" s="236">
        <f t="shared" si="506"/>
        <v>0</v>
      </c>
      <c r="AK500" s="249">
        <f t="shared" si="497"/>
        <v>0</v>
      </c>
      <c r="AL500" s="236">
        <f t="shared" si="478"/>
        <v>0</v>
      </c>
      <c r="AM500" s="249">
        <f t="shared" si="498"/>
        <v>0</v>
      </c>
      <c r="AN500" s="249">
        <f t="shared" si="507"/>
        <v>0</v>
      </c>
      <c r="AO500" s="249">
        <f t="shared" si="508"/>
        <v>0</v>
      </c>
      <c r="AP500" s="249">
        <f t="shared" si="509"/>
        <v>0</v>
      </c>
      <c r="AQ500" s="251">
        <f t="shared" si="510"/>
        <v>0</v>
      </c>
      <c r="AR500" s="243">
        <f t="shared" si="499"/>
        <v>0</v>
      </c>
      <c r="AS500" s="243">
        <f t="shared" si="490"/>
        <v>0</v>
      </c>
      <c r="AT500" s="249">
        <f t="shared" si="511"/>
        <v>0</v>
      </c>
      <c r="AU500" s="249">
        <f t="shared" si="500"/>
        <v>0</v>
      </c>
      <c r="AV500" s="44">
        <f t="shared" si="479"/>
        <v>1</v>
      </c>
      <c r="AW500" s="44">
        <f t="shared" si="480"/>
        <v>0</v>
      </c>
      <c r="AX500" s="249" t="e">
        <f t="shared" si="501"/>
        <v>#VALUE!</v>
      </c>
      <c r="AY500" s="249" t="e">
        <f t="shared" si="481"/>
        <v>#VALUE!</v>
      </c>
      <c r="AZ500" s="243" t="e">
        <f t="shared" si="482"/>
        <v>#VALUE!</v>
      </c>
      <c r="BA500" s="253">
        <f t="shared" si="483"/>
        <v>0</v>
      </c>
      <c r="BB500" s="253">
        <f t="shared" si="484"/>
        <v>0</v>
      </c>
      <c r="BC500" s="226">
        <f t="shared" si="485"/>
        <v>0</v>
      </c>
      <c r="BD500" s="249" t="b">
        <f t="shared" si="486"/>
        <v>0</v>
      </c>
      <c r="BE500" s="249">
        <f t="shared" si="491"/>
        <v>0</v>
      </c>
      <c r="BF500" s="236">
        <f t="shared" si="492"/>
        <v>0</v>
      </c>
      <c r="BG500" s="80"/>
      <c r="BH500" s="80"/>
      <c r="BI500" s="80"/>
      <c r="BN500" s="82"/>
      <c r="BO500" s="82"/>
      <c r="BP500" s="82"/>
      <c r="BQ500" s="82"/>
      <c r="BR500" s="82"/>
      <c r="BS500" s="82"/>
      <c r="BU500" s="131"/>
      <c r="BV500" s="131"/>
    </row>
    <row r="501" spans="1:74" ht="12.75" customHeight="1">
      <c r="A501" s="56"/>
      <c r="B501" s="93"/>
      <c r="C501" s="40" t="str">
        <f t="shared" si="493"/>
        <v/>
      </c>
      <c r="D501" s="55" t="str">
        <f t="shared" si="489"/>
        <v/>
      </c>
      <c r="E501" s="102" t="str">
        <f t="shared" si="487"/>
        <v/>
      </c>
      <c r="F501" s="103" t="str">
        <f t="shared" si="502"/>
        <v/>
      </c>
      <c r="G501" s="102" t="str">
        <f t="shared" si="488"/>
        <v/>
      </c>
      <c r="H501" s="189" t="str">
        <f t="shared" si="503"/>
        <v/>
      </c>
      <c r="I501" s="190"/>
      <c r="J501" s="104"/>
      <c r="K501" s="104"/>
      <c r="L501" s="105" t="str">
        <f t="shared" si="494"/>
        <v/>
      </c>
      <c r="M501" s="104"/>
      <c r="N501" s="104"/>
      <c r="O501" s="107" t="str">
        <f t="shared" si="495"/>
        <v/>
      </c>
      <c r="P501" s="53"/>
      <c r="Q501" s="254"/>
      <c r="R501" s="238">
        <f t="shared" si="464"/>
        <v>0</v>
      </c>
      <c r="S501" s="44">
        <f t="shared" si="465"/>
        <v>0</v>
      </c>
      <c r="T501" s="44">
        <f t="shared" si="466"/>
        <v>1900</v>
      </c>
      <c r="U501" s="44">
        <f t="shared" si="467"/>
        <v>0</v>
      </c>
      <c r="V501" s="44">
        <f t="shared" si="468"/>
        <v>0</v>
      </c>
      <c r="W501" s="44">
        <f t="shared" si="496"/>
        <v>0</v>
      </c>
      <c r="X501" s="236">
        <f t="shared" si="469"/>
        <v>1</v>
      </c>
      <c r="Y501" s="236">
        <f t="shared" si="470"/>
        <v>0</v>
      </c>
      <c r="Z501" s="236">
        <f t="shared" si="471"/>
        <v>0</v>
      </c>
      <c r="AA501" s="236">
        <f t="shared" si="472"/>
        <v>0</v>
      </c>
      <c r="AB501" s="236">
        <f t="shared" si="473"/>
        <v>0</v>
      </c>
      <c r="AC501" s="251">
        <f>PMT(U501/R24*(AB501),1,-AQ500,AQ500)</f>
        <v>0</v>
      </c>
      <c r="AD501" s="251">
        <f t="shared" si="474"/>
        <v>0</v>
      </c>
      <c r="AE501" s="251">
        <f t="shared" si="475"/>
        <v>0</v>
      </c>
      <c r="AF501" s="251">
        <f t="shared" si="476"/>
        <v>0</v>
      </c>
      <c r="AG501" s="251">
        <f t="shared" si="477"/>
        <v>0</v>
      </c>
      <c r="AH501" s="252">
        <f t="shared" si="504"/>
        <v>0</v>
      </c>
      <c r="AI501" s="252">
        <f t="shared" si="505"/>
        <v>1</v>
      </c>
      <c r="AJ501" s="236">
        <f t="shared" si="506"/>
        <v>0</v>
      </c>
      <c r="AK501" s="249">
        <f t="shared" si="497"/>
        <v>0</v>
      </c>
      <c r="AL501" s="236">
        <f t="shared" si="478"/>
        <v>0</v>
      </c>
      <c r="AM501" s="249">
        <f t="shared" si="498"/>
        <v>0</v>
      </c>
      <c r="AN501" s="249">
        <f t="shared" si="507"/>
        <v>0</v>
      </c>
      <c r="AO501" s="249">
        <f t="shared" si="508"/>
        <v>0</v>
      </c>
      <c r="AP501" s="249">
        <f t="shared" si="509"/>
        <v>0</v>
      </c>
      <c r="AQ501" s="251">
        <f t="shared" si="510"/>
        <v>0</v>
      </c>
      <c r="AR501" s="243">
        <f t="shared" si="499"/>
        <v>0</v>
      </c>
      <c r="AS501" s="243">
        <f t="shared" si="490"/>
        <v>0</v>
      </c>
      <c r="AT501" s="249">
        <f t="shared" si="511"/>
        <v>0</v>
      </c>
      <c r="AU501" s="249">
        <f t="shared" si="500"/>
        <v>0</v>
      </c>
      <c r="AV501" s="44">
        <f t="shared" si="479"/>
        <v>1</v>
      </c>
      <c r="AW501" s="44">
        <f t="shared" si="480"/>
        <v>0</v>
      </c>
      <c r="AX501" s="249" t="e">
        <f t="shared" si="501"/>
        <v>#VALUE!</v>
      </c>
      <c r="AY501" s="249" t="e">
        <f t="shared" si="481"/>
        <v>#VALUE!</v>
      </c>
      <c r="AZ501" s="243" t="e">
        <f t="shared" si="482"/>
        <v>#VALUE!</v>
      </c>
      <c r="BA501" s="253">
        <f t="shared" si="483"/>
        <v>0</v>
      </c>
      <c r="BB501" s="253">
        <f t="shared" si="484"/>
        <v>0</v>
      </c>
      <c r="BC501" s="226">
        <f t="shared" si="485"/>
        <v>0</v>
      </c>
      <c r="BD501" s="249" t="b">
        <f t="shared" si="486"/>
        <v>0</v>
      </c>
      <c r="BE501" s="249">
        <f t="shared" si="491"/>
        <v>0</v>
      </c>
      <c r="BF501" s="236">
        <f t="shared" si="492"/>
        <v>0</v>
      </c>
      <c r="BG501" s="80"/>
      <c r="BH501" s="80"/>
      <c r="BI501" s="80"/>
      <c r="BN501" s="82"/>
      <c r="BO501" s="82"/>
      <c r="BP501" s="82"/>
      <c r="BQ501" s="82"/>
      <c r="BR501" s="82"/>
      <c r="BS501" s="82"/>
      <c r="BU501" s="131"/>
      <c r="BV501" s="131"/>
    </row>
    <row r="502" spans="1:74" ht="12.75" customHeight="1">
      <c r="A502" s="56"/>
      <c r="B502" s="93"/>
      <c r="C502" s="40" t="str">
        <f t="shared" si="493"/>
        <v/>
      </c>
      <c r="D502" s="55" t="str">
        <f t="shared" si="489"/>
        <v/>
      </c>
      <c r="E502" s="102" t="str">
        <f t="shared" si="487"/>
        <v/>
      </c>
      <c r="F502" s="103" t="str">
        <f t="shared" si="502"/>
        <v/>
      </c>
      <c r="G502" s="102" t="str">
        <f t="shared" si="488"/>
        <v/>
      </c>
      <c r="H502" s="189" t="str">
        <f t="shared" si="503"/>
        <v/>
      </c>
      <c r="I502" s="190"/>
      <c r="J502" s="104"/>
      <c r="K502" s="104"/>
      <c r="L502" s="105" t="str">
        <f t="shared" si="494"/>
        <v/>
      </c>
      <c r="M502" s="104"/>
      <c r="N502" s="104"/>
      <c r="O502" s="107" t="str">
        <f t="shared" si="495"/>
        <v/>
      </c>
      <c r="P502" s="53"/>
      <c r="Q502" s="254"/>
      <c r="R502" s="238">
        <f t="shared" si="464"/>
        <v>0</v>
      </c>
      <c r="S502" s="44">
        <f t="shared" si="465"/>
        <v>0</v>
      </c>
      <c r="T502" s="44">
        <f t="shared" si="466"/>
        <v>1900</v>
      </c>
      <c r="U502" s="44">
        <f t="shared" si="467"/>
        <v>0</v>
      </c>
      <c r="V502" s="44">
        <f t="shared" si="468"/>
        <v>0</v>
      </c>
      <c r="W502" s="44">
        <f t="shared" si="496"/>
        <v>0</v>
      </c>
      <c r="X502" s="236">
        <f t="shared" si="469"/>
        <v>1</v>
      </c>
      <c r="Y502" s="236">
        <f t="shared" si="470"/>
        <v>0</v>
      </c>
      <c r="Z502" s="236">
        <f t="shared" si="471"/>
        <v>0</v>
      </c>
      <c r="AA502" s="236">
        <f t="shared" si="472"/>
        <v>0</v>
      </c>
      <c r="AB502" s="236">
        <f t="shared" si="473"/>
        <v>0</v>
      </c>
      <c r="AC502" s="251">
        <f>PMT(U502/R24*(AB502),1,-AQ501,AQ501)</f>
        <v>0</v>
      </c>
      <c r="AD502" s="251">
        <f t="shared" si="474"/>
        <v>0</v>
      </c>
      <c r="AE502" s="251">
        <f t="shared" si="475"/>
        <v>0</v>
      </c>
      <c r="AF502" s="251">
        <f t="shared" si="476"/>
        <v>0</v>
      </c>
      <c r="AG502" s="251">
        <f t="shared" si="477"/>
        <v>0</v>
      </c>
      <c r="AH502" s="252">
        <f t="shared" si="504"/>
        <v>0</v>
      </c>
      <c r="AI502" s="252">
        <f t="shared" si="505"/>
        <v>1</v>
      </c>
      <c r="AJ502" s="236">
        <f t="shared" si="506"/>
        <v>0</v>
      </c>
      <c r="AK502" s="249">
        <f t="shared" si="497"/>
        <v>0</v>
      </c>
      <c r="AL502" s="236">
        <f t="shared" si="478"/>
        <v>0</v>
      </c>
      <c r="AM502" s="249">
        <f t="shared" si="498"/>
        <v>0</v>
      </c>
      <c r="AN502" s="249">
        <f t="shared" si="507"/>
        <v>0</v>
      </c>
      <c r="AO502" s="249">
        <f t="shared" si="508"/>
        <v>0</v>
      </c>
      <c r="AP502" s="249">
        <f t="shared" si="509"/>
        <v>0</v>
      </c>
      <c r="AQ502" s="251">
        <f t="shared" si="510"/>
        <v>0</v>
      </c>
      <c r="AR502" s="243">
        <f t="shared" si="499"/>
        <v>0</v>
      </c>
      <c r="AS502" s="243">
        <f t="shared" si="490"/>
        <v>0</v>
      </c>
      <c r="AT502" s="249">
        <f t="shared" si="511"/>
        <v>0</v>
      </c>
      <c r="AU502" s="249">
        <f t="shared" si="500"/>
        <v>0</v>
      </c>
      <c r="AV502" s="44">
        <f t="shared" si="479"/>
        <v>1</v>
      </c>
      <c r="AW502" s="44">
        <f t="shared" si="480"/>
        <v>0</v>
      </c>
      <c r="AX502" s="249" t="e">
        <f t="shared" si="501"/>
        <v>#VALUE!</v>
      </c>
      <c r="AY502" s="249" t="e">
        <f t="shared" si="481"/>
        <v>#VALUE!</v>
      </c>
      <c r="AZ502" s="243" t="e">
        <f t="shared" si="482"/>
        <v>#VALUE!</v>
      </c>
      <c r="BA502" s="253">
        <f t="shared" si="483"/>
        <v>0</v>
      </c>
      <c r="BB502" s="253">
        <f t="shared" si="484"/>
        <v>0</v>
      </c>
      <c r="BC502" s="226">
        <f t="shared" si="485"/>
        <v>0</v>
      </c>
      <c r="BD502" s="249" t="b">
        <f t="shared" si="486"/>
        <v>0</v>
      </c>
      <c r="BE502" s="249">
        <f t="shared" si="491"/>
        <v>0</v>
      </c>
      <c r="BF502" s="236">
        <f t="shared" si="492"/>
        <v>0</v>
      </c>
      <c r="BG502" s="80"/>
      <c r="BH502" s="80"/>
      <c r="BI502" s="80"/>
      <c r="BN502" s="82"/>
      <c r="BO502" s="82"/>
      <c r="BP502" s="82"/>
      <c r="BQ502" s="82"/>
      <c r="BR502" s="82"/>
      <c r="BS502" s="82"/>
      <c r="BU502" s="131"/>
      <c r="BV502" s="131"/>
    </row>
    <row r="503" spans="1:74" ht="12.75" customHeight="1">
      <c r="A503" s="56"/>
      <c r="B503" s="93"/>
      <c r="C503" s="40" t="str">
        <f t="shared" si="493"/>
        <v/>
      </c>
      <c r="D503" s="55" t="str">
        <f t="shared" si="489"/>
        <v/>
      </c>
      <c r="E503" s="102" t="str">
        <f t="shared" si="487"/>
        <v/>
      </c>
      <c r="F503" s="103" t="str">
        <f t="shared" si="502"/>
        <v/>
      </c>
      <c r="G503" s="102" t="str">
        <f t="shared" si="488"/>
        <v/>
      </c>
      <c r="H503" s="189" t="str">
        <f t="shared" si="503"/>
        <v/>
      </c>
      <c r="I503" s="190"/>
      <c r="J503" s="104"/>
      <c r="K503" s="104"/>
      <c r="L503" s="105" t="str">
        <f t="shared" si="494"/>
        <v/>
      </c>
      <c r="M503" s="104"/>
      <c r="N503" s="104"/>
      <c r="O503" s="107" t="str">
        <f t="shared" si="495"/>
        <v/>
      </c>
      <c r="P503" s="53"/>
      <c r="Q503" s="254"/>
      <c r="R503" s="238">
        <f t="shared" si="464"/>
        <v>0</v>
      </c>
      <c r="S503" s="44">
        <f t="shared" si="465"/>
        <v>0</v>
      </c>
      <c r="T503" s="44">
        <f t="shared" si="466"/>
        <v>1900</v>
      </c>
      <c r="U503" s="44">
        <f t="shared" si="467"/>
        <v>0</v>
      </c>
      <c r="V503" s="44">
        <f t="shared" si="468"/>
        <v>0</v>
      </c>
      <c r="W503" s="44">
        <f t="shared" si="496"/>
        <v>0</v>
      </c>
      <c r="X503" s="236">
        <f t="shared" si="469"/>
        <v>1</v>
      </c>
      <c r="Y503" s="236">
        <f t="shared" si="470"/>
        <v>0</v>
      </c>
      <c r="Z503" s="236">
        <f t="shared" si="471"/>
        <v>0</v>
      </c>
      <c r="AA503" s="236">
        <f t="shared" si="472"/>
        <v>0</v>
      </c>
      <c r="AB503" s="236">
        <f t="shared" si="473"/>
        <v>0</v>
      </c>
      <c r="AC503" s="251">
        <f>PMT(U503/R24*(AB503),1,-AQ502,AQ502)</f>
        <v>0</v>
      </c>
      <c r="AD503" s="251">
        <f t="shared" si="474"/>
        <v>0</v>
      </c>
      <c r="AE503" s="251">
        <f t="shared" si="475"/>
        <v>0</v>
      </c>
      <c r="AF503" s="251">
        <f t="shared" si="476"/>
        <v>0</v>
      </c>
      <c r="AG503" s="251">
        <f t="shared" si="477"/>
        <v>0</v>
      </c>
      <c r="AH503" s="252">
        <f t="shared" si="504"/>
        <v>0</v>
      </c>
      <c r="AI503" s="252">
        <f t="shared" si="505"/>
        <v>1</v>
      </c>
      <c r="AJ503" s="236">
        <f t="shared" si="506"/>
        <v>0</v>
      </c>
      <c r="AK503" s="249">
        <f t="shared" si="497"/>
        <v>0</v>
      </c>
      <c r="AL503" s="236">
        <f t="shared" si="478"/>
        <v>0</v>
      </c>
      <c r="AM503" s="249">
        <f t="shared" si="498"/>
        <v>0</v>
      </c>
      <c r="AN503" s="249">
        <f t="shared" si="507"/>
        <v>0</v>
      </c>
      <c r="AO503" s="249">
        <f t="shared" si="508"/>
        <v>0</v>
      </c>
      <c r="AP503" s="249">
        <f t="shared" si="509"/>
        <v>0</v>
      </c>
      <c r="AQ503" s="251">
        <f t="shared" si="510"/>
        <v>0</v>
      </c>
      <c r="AR503" s="243">
        <f t="shared" si="499"/>
        <v>0</v>
      </c>
      <c r="AS503" s="243">
        <f t="shared" si="490"/>
        <v>0</v>
      </c>
      <c r="AT503" s="249">
        <f t="shared" si="511"/>
        <v>0</v>
      </c>
      <c r="AU503" s="249">
        <f t="shared" si="500"/>
        <v>0</v>
      </c>
      <c r="AV503" s="44">
        <f t="shared" si="479"/>
        <v>1</v>
      </c>
      <c r="AW503" s="44">
        <f t="shared" si="480"/>
        <v>0</v>
      </c>
      <c r="AX503" s="249" t="e">
        <f t="shared" si="501"/>
        <v>#VALUE!</v>
      </c>
      <c r="AY503" s="249" t="e">
        <f t="shared" si="481"/>
        <v>#VALUE!</v>
      </c>
      <c r="AZ503" s="243" t="e">
        <f t="shared" si="482"/>
        <v>#VALUE!</v>
      </c>
      <c r="BA503" s="253">
        <f t="shared" si="483"/>
        <v>0</v>
      </c>
      <c r="BB503" s="253">
        <f t="shared" si="484"/>
        <v>0</v>
      </c>
      <c r="BC503" s="226">
        <f t="shared" si="485"/>
        <v>0</v>
      </c>
      <c r="BD503" s="249" t="b">
        <f t="shared" si="486"/>
        <v>0</v>
      </c>
      <c r="BE503" s="249">
        <f t="shared" si="491"/>
        <v>0</v>
      </c>
      <c r="BF503" s="236">
        <f t="shared" si="492"/>
        <v>0</v>
      </c>
      <c r="BG503" s="80"/>
      <c r="BH503" s="80"/>
      <c r="BI503" s="80"/>
      <c r="BN503" s="82"/>
      <c r="BO503" s="82"/>
      <c r="BP503" s="82"/>
      <c r="BQ503" s="82"/>
      <c r="BR503" s="82"/>
      <c r="BS503" s="82"/>
      <c r="BU503" s="131"/>
      <c r="BV503" s="131"/>
    </row>
    <row r="504" spans="1:74" ht="12.75" customHeight="1">
      <c r="A504" s="56"/>
      <c r="B504" s="93"/>
      <c r="C504" s="40" t="str">
        <f t="shared" si="493"/>
        <v/>
      </c>
      <c r="D504" s="55" t="str">
        <f t="shared" si="489"/>
        <v/>
      </c>
      <c r="E504" s="102" t="str">
        <f t="shared" si="487"/>
        <v/>
      </c>
      <c r="F504" s="103" t="str">
        <f t="shared" si="502"/>
        <v/>
      </c>
      <c r="G504" s="102" t="str">
        <f t="shared" si="488"/>
        <v/>
      </c>
      <c r="H504" s="189" t="str">
        <f t="shared" si="503"/>
        <v/>
      </c>
      <c r="I504" s="190"/>
      <c r="J504" s="104"/>
      <c r="K504" s="104"/>
      <c r="L504" s="105" t="str">
        <f t="shared" si="494"/>
        <v/>
      </c>
      <c r="M504" s="104"/>
      <c r="N504" s="104"/>
      <c r="O504" s="107" t="str">
        <f t="shared" si="495"/>
        <v/>
      </c>
      <c r="P504" s="53"/>
      <c r="Q504" s="254"/>
      <c r="R504" s="238">
        <f t="shared" si="464"/>
        <v>0</v>
      </c>
      <c r="S504" s="44">
        <f t="shared" si="465"/>
        <v>0</v>
      </c>
      <c r="T504" s="44">
        <f t="shared" si="466"/>
        <v>1900</v>
      </c>
      <c r="U504" s="44">
        <f t="shared" si="467"/>
        <v>0</v>
      </c>
      <c r="V504" s="44">
        <f t="shared" si="468"/>
        <v>0</v>
      </c>
      <c r="W504" s="44">
        <f t="shared" si="496"/>
        <v>0</v>
      </c>
      <c r="X504" s="236">
        <f t="shared" si="469"/>
        <v>1</v>
      </c>
      <c r="Y504" s="236">
        <f t="shared" si="470"/>
        <v>0</v>
      </c>
      <c r="Z504" s="236">
        <f t="shared" si="471"/>
        <v>0</v>
      </c>
      <c r="AA504" s="236">
        <f t="shared" si="472"/>
        <v>0</v>
      </c>
      <c r="AB504" s="236">
        <f t="shared" si="473"/>
        <v>0</v>
      </c>
      <c r="AC504" s="251">
        <f>PMT(U504/R24*(AB504),1,-AQ503,AQ503)</f>
        <v>0</v>
      </c>
      <c r="AD504" s="251">
        <f t="shared" si="474"/>
        <v>0</v>
      </c>
      <c r="AE504" s="251">
        <f t="shared" si="475"/>
        <v>0</v>
      </c>
      <c r="AF504" s="251">
        <f t="shared" si="476"/>
        <v>0</v>
      </c>
      <c r="AG504" s="251">
        <f t="shared" si="477"/>
        <v>0</v>
      </c>
      <c r="AH504" s="252">
        <f t="shared" si="504"/>
        <v>0</v>
      </c>
      <c r="AI504" s="252">
        <f t="shared" si="505"/>
        <v>1</v>
      </c>
      <c r="AJ504" s="236">
        <f t="shared" si="506"/>
        <v>0</v>
      </c>
      <c r="AK504" s="249">
        <f t="shared" si="497"/>
        <v>0</v>
      </c>
      <c r="AL504" s="236">
        <f t="shared" si="478"/>
        <v>0</v>
      </c>
      <c r="AM504" s="249">
        <f t="shared" si="498"/>
        <v>0</v>
      </c>
      <c r="AN504" s="249">
        <f t="shared" si="507"/>
        <v>0</v>
      </c>
      <c r="AO504" s="249">
        <f t="shared" si="508"/>
        <v>0</v>
      </c>
      <c r="AP504" s="249">
        <f t="shared" si="509"/>
        <v>0</v>
      </c>
      <c r="AQ504" s="251">
        <f t="shared" si="510"/>
        <v>0</v>
      </c>
      <c r="AR504" s="243">
        <f t="shared" si="499"/>
        <v>0</v>
      </c>
      <c r="AS504" s="243">
        <f t="shared" si="490"/>
        <v>0</v>
      </c>
      <c r="AT504" s="249">
        <f t="shared" si="511"/>
        <v>0</v>
      </c>
      <c r="AU504" s="249">
        <f t="shared" si="500"/>
        <v>0</v>
      </c>
      <c r="AV504" s="44">
        <f t="shared" si="479"/>
        <v>1</v>
      </c>
      <c r="AW504" s="44">
        <f t="shared" si="480"/>
        <v>0</v>
      </c>
      <c r="AX504" s="249" t="e">
        <f t="shared" si="501"/>
        <v>#VALUE!</v>
      </c>
      <c r="AY504" s="249" t="e">
        <f t="shared" si="481"/>
        <v>#VALUE!</v>
      </c>
      <c r="AZ504" s="243" t="e">
        <f t="shared" si="482"/>
        <v>#VALUE!</v>
      </c>
      <c r="BA504" s="253">
        <f t="shared" si="483"/>
        <v>0</v>
      </c>
      <c r="BB504" s="253">
        <f t="shared" si="484"/>
        <v>0</v>
      </c>
      <c r="BC504" s="226">
        <f t="shared" si="485"/>
        <v>0</v>
      </c>
      <c r="BD504" s="249" t="b">
        <f t="shared" si="486"/>
        <v>0</v>
      </c>
      <c r="BE504" s="249">
        <f t="shared" si="491"/>
        <v>0</v>
      </c>
      <c r="BF504" s="236">
        <f t="shared" si="492"/>
        <v>0</v>
      </c>
      <c r="BG504" s="80"/>
      <c r="BH504" s="80"/>
      <c r="BI504" s="80"/>
      <c r="BN504" s="82"/>
      <c r="BO504" s="82"/>
      <c r="BP504" s="82"/>
      <c r="BQ504" s="82"/>
      <c r="BR504" s="82"/>
      <c r="BS504" s="82"/>
      <c r="BU504" s="131"/>
      <c r="BV504" s="131"/>
    </row>
    <row r="505" spans="1:74" ht="12.75" customHeight="1">
      <c r="A505" s="56"/>
      <c r="B505" s="93"/>
      <c r="C505" s="40" t="str">
        <f t="shared" si="493"/>
        <v/>
      </c>
      <c r="D505" s="55" t="str">
        <f t="shared" si="489"/>
        <v/>
      </c>
      <c r="E505" s="102" t="str">
        <f t="shared" si="487"/>
        <v/>
      </c>
      <c r="F505" s="103" t="str">
        <f t="shared" si="502"/>
        <v/>
      </c>
      <c r="G505" s="102" t="str">
        <f t="shared" si="488"/>
        <v/>
      </c>
      <c r="H505" s="189" t="str">
        <f t="shared" si="503"/>
        <v/>
      </c>
      <c r="I505" s="190"/>
      <c r="J505" s="104"/>
      <c r="K505" s="104"/>
      <c r="L505" s="105" t="str">
        <f t="shared" si="494"/>
        <v/>
      </c>
      <c r="M505" s="104"/>
      <c r="N505" s="104"/>
      <c r="O505" s="107" t="str">
        <f t="shared" si="495"/>
        <v/>
      </c>
      <c r="P505" s="53"/>
      <c r="Q505" s="254"/>
      <c r="R505" s="238">
        <f t="shared" si="464"/>
        <v>0</v>
      </c>
      <c r="S505" s="44">
        <f t="shared" si="465"/>
        <v>0</v>
      </c>
      <c r="T505" s="44">
        <f t="shared" si="466"/>
        <v>1900</v>
      </c>
      <c r="U505" s="44">
        <f t="shared" si="467"/>
        <v>0</v>
      </c>
      <c r="V505" s="44">
        <f t="shared" si="468"/>
        <v>0</v>
      </c>
      <c r="W505" s="44">
        <f t="shared" si="496"/>
        <v>0</v>
      </c>
      <c r="X505" s="236">
        <f t="shared" si="469"/>
        <v>1</v>
      </c>
      <c r="Y505" s="236">
        <f t="shared" si="470"/>
        <v>0</v>
      </c>
      <c r="Z505" s="236">
        <f t="shared" si="471"/>
        <v>0</v>
      </c>
      <c r="AA505" s="236">
        <f t="shared" si="472"/>
        <v>0</v>
      </c>
      <c r="AB505" s="236">
        <f t="shared" si="473"/>
        <v>0</v>
      </c>
      <c r="AC505" s="251">
        <f>PMT(U505/R24*(AB505),1,-AQ504,AQ504)</f>
        <v>0</v>
      </c>
      <c r="AD505" s="251">
        <f t="shared" si="474"/>
        <v>0</v>
      </c>
      <c r="AE505" s="251">
        <f t="shared" si="475"/>
        <v>0</v>
      </c>
      <c r="AF505" s="251">
        <f t="shared" si="476"/>
        <v>0</v>
      </c>
      <c r="AG505" s="251">
        <f t="shared" si="477"/>
        <v>0</v>
      </c>
      <c r="AH505" s="252">
        <f t="shared" si="504"/>
        <v>0</v>
      </c>
      <c r="AI505" s="252">
        <f t="shared" si="505"/>
        <v>1</v>
      </c>
      <c r="AJ505" s="236">
        <f t="shared" si="506"/>
        <v>0</v>
      </c>
      <c r="AK505" s="249">
        <f t="shared" si="497"/>
        <v>0</v>
      </c>
      <c r="AL505" s="236">
        <f t="shared" si="478"/>
        <v>0</v>
      </c>
      <c r="AM505" s="249">
        <f t="shared" si="498"/>
        <v>0</v>
      </c>
      <c r="AN505" s="249">
        <f t="shared" si="507"/>
        <v>0</v>
      </c>
      <c r="AO505" s="249">
        <f t="shared" si="508"/>
        <v>0</v>
      </c>
      <c r="AP505" s="249">
        <f t="shared" si="509"/>
        <v>0</v>
      </c>
      <c r="AQ505" s="251">
        <f t="shared" si="510"/>
        <v>0</v>
      </c>
      <c r="AR505" s="243">
        <f t="shared" si="499"/>
        <v>0</v>
      </c>
      <c r="AS505" s="243">
        <f t="shared" si="490"/>
        <v>0</v>
      </c>
      <c r="AT505" s="249">
        <f t="shared" si="511"/>
        <v>0</v>
      </c>
      <c r="AU505" s="249">
        <f t="shared" si="500"/>
        <v>0</v>
      </c>
      <c r="AV505" s="44">
        <f t="shared" si="479"/>
        <v>1</v>
      </c>
      <c r="AW505" s="44">
        <f t="shared" si="480"/>
        <v>0</v>
      </c>
      <c r="AX505" s="249" t="e">
        <f t="shared" si="501"/>
        <v>#VALUE!</v>
      </c>
      <c r="AY505" s="249" t="e">
        <f t="shared" si="481"/>
        <v>#VALUE!</v>
      </c>
      <c r="AZ505" s="243" t="e">
        <f t="shared" si="482"/>
        <v>#VALUE!</v>
      </c>
      <c r="BA505" s="253">
        <f t="shared" si="483"/>
        <v>0</v>
      </c>
      <c r="BB505" s="253">
        <f t="shared" si="484"/>
        <v>0</v>
      </c>
      <c r="BC505" s="226">
        <f t="shared" si="485"/>
        <v>0</v>
      </c>
      <c r="BD505" s="249" t="b">
        <f t="shared" si="486"/>
        <v>0</v>
      </c>
      <c r="BE505" s="249">
        <f t="shared" si="491"/>
        <v>0</v>
      </c>
      <c r="BF505" s="236">
        <f t="shared" si="492"/>
        <v>0</v>
      </c>
      <c r="BG505" s="80"/>
      <c r="BH505" s="80"/>
      <c r="BI505" s="80"/>
      <c r="BN505" s="82"/>
      <c r="BO505" s="82"/>
      <c r="BP505" s="82"/>
      <c r="BQ505" s="82"/>
      <c r="BR505" s="82"/>
      <c r="BS505" s="82"/>
      <c r="BU505" s="131"/>
      <c r="BV505" s="131"/>
    </row>
    <row r="506" spans="1:74" ht="12.75" customHeight="1">
      <c r="A506" s="56"/>
      <c r="B506" s="93"/>
      <c r="C506" s="40" t="str">
        <f t="shared" si="493"/>
        <v/>
      </c>
      <c r="D506" s="55" t="str">
        <f t="shared" si="489"/>
        <v/>
      </c>
      <c r="E506" s="102" t="str">
        <f t="shared" si="487"/>
        <v/>
      </c>
      <c r="F506" s="103" t="str">
        <f t="shared" si="502"/>
        <v/>
      </c>
      <c r="G506" s="102" t="str">
        <f t="shared" si="488"/>
        <v/>
      </c>
      <c r="H506" s="189" t="str">
        <f t="shared" si="503"/>
        <v/>
      </c>
      <c r="I506" s="190"/>
      <c r="J506" s="104"/>
      <c r="K506" s="104"/>
      <c r="L506" s="105" t="str">
        <f t="shared" si="494"/>
        <v/>
      </c>
      <c r="M506" s="104"/>
      <c r="N506" s="104"/>
      <c r="O506" s="107" t="str">
        <f t="shared" si="495"/>
        <v/>
      </c>
      <c r="P506" s="53"/>
      <c r="Q506" s="254"/>
      <c r="R506" s="238">
        <f t="shared" si="464"/>
        <v>0</v>
      </c>
      <c r="S506" s="44">
        <f t="shared" si="465"/>
        <v>0</v>
      </c>
      <c r="T506" s="44">
        <f t="shared" si="466"/>
        <v>1900</v>
      </c>
      <c r="U506" s="44">
        <f t="shared" si="467"/>
        <v>0</v>
      </c>
      <c r="V506" s="44">
        <f t="shared" si="468"/>
        <v>0</v>
      </c>
      <c r="W506" s="44">
        <f t="shared" si="496"/>
        <v>0</v>
      </c>
      <c r="X506" s="236">
        <f t="shared" si="469"/>
        <v>1</v>
      </c>
      <c r="Y506" s="236">
        <f t="shared" si="470"/>
        <v>0</v>
      </c>
      <c r="Z506" s="236">
        <f t="shared" si="471"/>
        <v>0</v>
      </c>
      <c r="AA506" s="236">
        <f t="shared" si="472"/>
        <v>0</v>
      </c>
      <c r="AB506" s="236">
        <f t="shared" si="473"/>
        <v>0</v>
      </c>
      <c r="AC506" s="251">
        <f>PMT(U506/R24*(AB506),1,-AQ505,AQ505)</f>
        <v>0</v>
      </c>
      <c r="AD506" s="251">
        <f t="shared" si="474"/>
        <v>0</v>
      </c>
      <c r="AE506" s="251">
        <f t="shared" si="475"/>
        <v>0</v>
      </c>
      <c r="AF506" s="251">
        <f t="shared" si="476"/>
        <v>0</v>
      </c>
      <c r="AG506" s="251">
        <f t="shared" si="477"/>
        <v>0</v>
      </c>
      <c r="AH506" s="252">
        <f t="shared" si="504"/>
        <v>0</v>
      </c>
      <c r="AI506" s="252">
        <f t="shared" si="505"/>
        <v>1</v>
      </c>
      <c r="AJ506" s="236">
        <f t="shared" si="506"/>
        <v>0</v>
      </c>
      <c r="AK506" s="249">
        <f t="shared" si="497"/>
        <v>0</v>
      </c>
      <c r="AL506" s="236">
        <f t="shared" si="478"/>
        <v>0</v>
      </c>
      <c r="AM506" s="249">
        <f t="shared" si="498"/>
        <v>0</v>
      </c>
      <c r="AN506" s="249">
        <f t="shared" si="507"/>
        <v>0</v>
      </c>
      <c r="AO506" s="249">
        <f t="shared" si="508"/>
        <v>0</v>
      </c>
      <c r="AP506" s="249">
        <f t="shared" si="509"/>
        <v>0</v>
      </c>
      <c r="AQ506" s="251">
        <f t="shared" si="510"/>
        <v>0</v>
      </c>
      <c r="AR506" s="243">
        <f t="shared" si="499"/>
        <v>0</v>
      </c>
      <c r="AS506" s="243">
        <f t="shared" si="490"/>
        <v>0</v>
      </c>
      <c r="AT506" s="249">
        <f t="shared" si="511"/>
        <v>0</v>
      </c>
      <c r="AU506" s="249">
        <f t="shared" si="500"/>
        <v>0</v>
      </c>
      <c r="AV506" s="44">
        <f t="shared" si="479"/>
        <v>1</v>
      </c>
      <c r="AW506" s="44">
        <f t="shared" si="480"/>
        <v>0</v>
      </c>
      <c r="AX506" s="249" t="e">
        <f t="shared" si="501"/>
        <v>#VALUE!</v>
      </c>
      <c r="AY506" s="249" t="e">
        <f t="shared" si="481"/>
        <v>#VALUE!</v>
      </c>
      <c r="AZ506" s="243" t="e">
        <f t="shared" si="482"/>
        <v>#VALUE!</v>
      </c>
      <c r="BA506" s="253">
        <f t="shared" si="483"/>
        <v>0</v>
      </c>
      <c r="BB506" s="253">
        <f t="shared" si="484"/>
        <v>0</v>
      </c>
      <c r="BC506" s="226">
        <f t="shared" si="485"/>
        <v>0</v>
      </c>
      <c r="BD506" s="249" t="b">
        <f t="shared" si="486"/>
        <v>0</v>
      </c>
      <c r="BE506" s="249">
        <f t="shared" si="491"/>
        <v>0</v>
      </c>
      <c r="BF506" s="236">
        <f t="shared" si="492"/>
        <v>0</v>
      </c>
      <c r="BG506" s="80"/>
      <c r="BH506" s="80"/>
      <c r="BI506" s="80"/>
      <c r="BN506" s="82"/>
      <c r="BO506" s="82"/>
      <c r="BP506" s="82"/>
      <c r="BQ506" s="82"/>
      <c r="BR506" s="82"/>
      <c r="BS506" s="82"/>
      <c r="BU506" s="131"/>
      <c r="BV506" s="131"/>
    </row>
    <row r="507" spans="1:74" ht="12.75" customHeight="1">
      <c r="A507" s="56"/>
      <c r="B507" s="93"/>
      <c r="C507" s="40" t="str">
        <f t="shared" si="493"/>
        <v/>
      </c>
      <c r="D507" s="55" t="str">
        <f t="shared" si="489"/>
        <v/>
      </c>
      <c r="E507" s="102" t="str">
        <f t="shared" si="487"/>
        <v/>
      </c>
      <c r="F507" s="103" t="str">
        <f t="shared" si="502"/>
        <v/>
      </c>
      <c r="G507" s="102" t="str">
        <f t="shared" si="488"/>
        <v/>
      </c>
      <c r="H507" s="189" t="str">
        <f t="shared" si="503"/>
        <v/>
      </c>
      <c r="I507" s="190"/>
      <c r="J507" s="104"/>
      <c r="K507" s="104"/>
      <c r="L507" s="105" t="str">
        <f t="shared" si="494"/>
        <v/>
      </c>
      <c r="M507" s="104"/>
      <c r="N507" s="104"/>
      <c r="O507" s="107" t="str">
        <f t="shared" si="495"/>
        <v/>
      </c>
      <c r="P507" s="53"/>
      <c r="Q507" s="254"/>
      <c r="R507" s="238">
        <f t="shared" si="464"/>
        <v>0</v>
      </c>
      <c r="S507" s="44">
        <f t="shared" si="465"/>
        <v>0</v>
      </c>
      <c r="T507" s="44">
        <f t="shared" si="466"/>
        <v>1900</v>
      </c>
      <c r="U507" s="44">
        <f t="shared" si="467"/>
        <v>0</v>
      </c>
      <c r="V507" s="44">
        <f t="shared" si="468"/>
        <v>0</v>
      </c>
      <c r="W507" s="44">
        <f t="shared" si="496"/>
        <v>0</v>
      </c>
      <c r="X507" s="236">
        <f t="shared" si="469"/>
        <v>1</v>
      </c>
      <c r="Y507" s="236">
        <f t="shared" si="470"/>
        <v>0</v>
      </c>
      <c r="Z507" s="236">
        <f t="shared" si="471"/>
        <v>0</v>
      </c>
      <c r="AA507" s="236">
        <f t="shared" si="472"/>
        <v>0</v>
      </c>
      <c r="AB507" s="236">
        <f t="shared" si="473"/>
        <v>0</v>
      </c>
      <c r="AC507" s="251">
        <f>PMT(U507/R24*(AB507),1,-AQ506,AQ506)</f>
        <v>0</v>
      </c>
      <c r="AD507" s="251">
        <f t="shared" si="474"/>
        <v>0</v>
      </c>
      <c r="AE507" s="251">
        <f t="shared" si="475"/>
        <v>0</v>
      </c>
      <c r="AF507" s="251">
        <f t="shared" si="476"/>
        <v>0</v>
      </c>
      <c r="AG507" s="251">
        <f t="shared" si="477"/>
        <v>0</v>
      </c>
      <c r="AH507" s="252">
        <f t="shared" si="504"/>
        <v>0</v>
      </c>
      <c r="AI507" s="252">
        <f t="shared" si="505"/>
        <v>1</v>
      </c>
      <c r="AJ507" s="236">
        <f t="shared" si="506"/>
        <v>0</v>
      </c>
      <c r="AK507" s="249">
        <f t="shared" si="497"/>
        <v>0</v>
      </c>
      <c r="AL507" s="236">
        <f t="shared" si="478"/>
        <v>0</v>
      </c>
      <c r="AM507" s="249">
        <f t="shared" si="498"/>
        <v>0</v>
      </c>
      <c r="AN507" s="249">
        <f t="shared" si="507"/>
        <v>0</v>
      </c>
      <c r="AO507" s="249">
        <f t="shared" si="508"/>
        <v>0</v>
      </c>
      <c r="AP507" s="249">
        <f t="shared" si="509"/>
        <v>0</v>
      </c>
      <c r="AQ507" s="251">
        <f t="shared" si="510"/>
        <v>0</v>
      </c>
      <c r="AR507" s="243">
        <f t="shared" si="499"/>
        <v>0</v>
      </c>
      <c r="AS507" s="243">
        <f t="shared" si="490"/>
        <v>0</v>
      </c>
      <c r="AT507" s="249">
        <f t="shared" si="511"/>
        <v>0</v>
      </c>
      <c r="AU507" s="249">
        <f t="shared" si="500"/>
        <v>0</v>
      </c>
      <c r="AV507" s="44">
        <f t="shared" si="479"/>
        <v>1</v>
      </c>
      <c r="AW507" s="44">
        <f t="shared" si="480"/>
        <v>0</v>
      </c>
      <c r="AX507" s="249" t="e">
        <f t="shared" si="501"/>
        <v>#VALUE!</v>
      </c>
      <c r="AY507" s="249" t="e">
        <f t="shared" si="481"/>
        <v>#VALUE!</v>
      </c>
      <c r="AZ507" s="243" t="e">
        <f t="shared" si="482"/>
        <v>#VALUE!</v>
      </c>
      <c r="BA507" s="253">
        <f t="shared" si="483"/>
        <v>0</v>
      </c>
      <c r="BB507" s="253">
        <f t="shared" si="484"/>
        <v>0</v>
      </c>
      <c r="BC507" s="226">
        <f t="shared" si="485"/>
        <v>0</v>
      </c>
      <c r="BD507" s="249" t="b">
        <f t="shared" si="486"/>
        <v>0</v>
      </c>
      <c r="BE507" s="249">
        <f t="shared" si="491"/>
        <v>0</v>
      </c>
      <c r="BF507" s="236">
        <f t="shared" si="492"/>
        <v>0</v>
      </c>
      <c r="BG507" s="80"/>
      <c r="BH507" s="80"/>
      <c r="BI507" s="80"/>
      <c r="BN507" s="82"/>
      <c r="BO507" s="82"/>
      <c r="BP507" s="82"/>
      <c r="BQ507" s="82"/>
      <c r="BR507" s="82"/>
      <c r="BS507" s="82"/>
      <c r="BU507" s="131"/>
      <c r="BV507" s="131"/>
    </row>
    <row r="508" spans="1:74" ht="12.75" customHeight="1">
      <c r="A508" s="56"/>
      <c r="B508" s="93"/>
      <c r="C508" s="40" t="str">
        <f t="shared" si="493"/>
        <v/>
      </c>
      <c r="D508" s="55" t="str">
        <f t="shared" si="489"/>
        <v/>
      </c>
      <c r="E508" s="102" t="str">
        <f t="shared" si="487"/>
        <v/>
      </c>
      <c r="F508" s="103" t="str">
        <f t="shared" si="502"/>
        <v/>
      </c>
      <c r="G508" s="102" t="str">
        <f t="shared" si="488"/>
        <v/>
      </c>
      <c r="H508" s="189" t="str">
        <f t="shared" si="503"/>
        <v/>
      </c>
      <c r="I508" s="190"/>
      <c r="J508" s="104"/>
      <c r="K508" s="104"/>
      <c r="L508" s="105" t="str">
        <f t="shared" si="494"/>
        <v/>
      </c>
      <c r="M508" s="104"/>
      <c r="N508" s="104"/>
      <c r="O508" s="107" t="str">
        <f t="shared" si="495"/>
        <v/>
      </c>
      <c r="P508" s="53"/>
      <c r="Q508" s="254"/>
      <c r="R508" s="238">
        <f t="shared" si="464"/>
        <v>0</v>
      </c>
      <c r="S508" s="44">
        <f t="shared" si="465"/>
        <v>0</v>
      </c>
      <c r="T508" s="44">
        <f t="shared" si="466"/>
        <v>1900</v>
      </c>
      <c r="U508" s="44">
        <f t="shared" si="467"/>
        <v>0</v>
      </c>
      <c r="V508" s="44">
        <f t="shared" si="468"/>
        <v>0</v>
      </c>
      <c r="W508" s="44">
        <f t="shared" si="496"/>
        <v>0</v>
      </c>
      <c r="X508" s="236">
        <f t="shared" si="469"/>
        <v>1</v>
      </c>
      <c r="Y508" s="236">
        <f t="shared" si="470"/>
        <v>0</v>
      </c>
      <c r="Z508" s="236">
        <f t="shared" si="471"/>
        <v>0</v>
      </c>
      <c r="AA508" s="236">
        <f t="shared" si="472"/>
        <v>0</v>
      </c>
      <c r="AB508" s="236">
        <f t="shared" si="473"/>
        <v>0</v>
      </c>
      <c r="AC508" s="251">
        <f>PMT(U508/R24*(AB508),1,-AQ507,AQ507)</f>
        <v>0</v>
      </c>
      <c r="AD508" s="251">
        <f t="shared" si="474"/>
        <v>0</v>
      </c>
      <c r="AE508" s="251">
        <f t="shared" si="475"/>
        <v>0</v>
      </c>
      <c r="AF508" s="251">
        <f t="shared" si="476"/>
        <v>0</v>
      </c>
      <c r="AG508" s="251">
        <f t="shared" si="477"/>
        <v>0</v>
      </c>
      <c r="AH508" s="252">
        <f t="shared" si="504"/>
        <v>0</v>
      </c>
      <c r="AI508" s="252">
        <f t="shared" si="505"/>
        <v>1</v>
      </c>
      <c r="AJ508" s="236">
        <f t="shared" si="506"/>
        <v>0</v>
      </c>
      <c r="AK508" s="249">
        <f t="shared" si="497"/>
        <v>0</v>
      </c>
      <c r="AL508" s="236">
        <f t="shared" si="478"/>
        <v>0</v>
      </c>
      <c r="AM508" s="249">
        <f t="shared" si="498"/>
        <v>0</v>
      </c>
      <c r="AN508" s="249">
        <f t="shared" si="507"/>
        <v>0</v>
      </c>
      <c r="AO508" s="249">
        <f t="shared" si="508"/>
        <v>0</v>
      </c>
      <c r="AP508" s="249">
        <f t="shared" si="509"/>
        <v>0</v>
      </c>
      <c r="AQ508" s="251">
        <f t="shared" si="510"/>
        <v>0</v>
      </c>
      <c r="AR508" s="243">
        <f t="shared" si="499"/>
        <v>0</v>
      </c>
      <c r="AS508" s="243">
        <f t="shared" si="490"/>
        <v>0</v>
      </c>
      <c r="AT508" s="249">
        <f t="shared" si="511"/>
        <v>0</v>
      </c>
      <c r="AU508" s="249">
        <f t="shared" si="500"/>
        <v>0</v>
      </c>
      <c r="AV508" s="44">
        <f t="shared" si="479"/>
        <v>1</v>
      </c>
      <c r="AW508" s="44">
        <f t="shared" si="480"/>
        <v>0</v>
      </c>
      <c r="AX508" s="249" t="e">
        <f t="shared" si="501"/>
        <v>#VALUE!</v>
      </c>
      <c r="AY508" s="249" t="e">
        <f t="shared" si="481"/>
        <v>#VALUE!</v>
      </c>
      <c r="AZ508" s="243" t="e">
        <f t="shared" si="482"/>
        <v>#VALUE!</v>
      </c>
      <c r="BA508" s="253">
        <f t="shared" si="483"/>
        <v>0</v>
      </c>
      <c r="BB508" s="253">
        <f t="shared" si="484"/>
        <v>0</v>
      </c>
      <c r="BC508" s="226">
        <f t="shared" si="485"/>
        <v>0</v>
      </c>
      <c r="BD508" s="249" t="b">
        <f t="shared" si="486"/>
        <v>0</v>
      </c>
      <c r="BE508" s="249">
        <f t="shared" si="491"/>
        <v>0</v>
      </c>
      <c r="BF508" s="236">
        <f t="shared" si="492"/>
        <v>0</v>
      </c>
      <c r="BG508" s="80"/>
      <c r="BH508" s="80"/>
      <c r="BI508" s="80"/>
      <c r="BN508" s="82"/>
      <c r="BO508" s="82"/>
      <c r="BP508" s="82"/>
      <c r="BQ508" s="82"/>
      <c r="BR508" s="82"/>
      <c r="BS508" s="82"/>
      <c r="BU508" s="131"/>
      <c r="BV508" s="131"/>
    </row>
    <row r="509" spans="1:74" ht="12.75" customHeight="1">
      <c r="A509" s="56"/>
      <c r="B509" s="93"/>
      <c r="C509" s="40" t="str">
        <f t="shared" si="493"/>
        <v/>
      </c>
      <c r="D509" s="55" t="str">
        <f t="shared" si="489"/>
        <v/>
      </c>
      <c r="E509" s="102" t="str">
        <f t="shared" si="487"/>
        <v/>
      </c>
      <c r="F509" s="103" t="str">
        <f t="shared" si="502"/>
        <v/>
      </c>
      <c r="G509" s="102" t="str">
        <f t="shared" si="488"/>
        <v/>
      </c>
      <c r="H509" s="189" t="str">
        <f t="shared" si="503"/>
        <v/>
      </c>
      <c r="I509" s="190"/>
      <c r="J509" s="104"/>
      <c r="K509" s="104"/>
      <c r="L509" s="105" t="str">
        <f t="shared" si="494"/>
        <v/>
      </c>
      <c r="M509" s="104"/>
      <c r="N509" s="104"/>
      <c r="O509" s="107" t="str">
        <f t="shared" si="495"/>
        <v/>
      </c>
      <c r="P509" s="53"/>
      <c r="Q509" s="254"/>
      <c r="R509" s="238">
        <f t="shared" si="464"/>
        <v>0</v>
      </c>
      <c r="S509" s="44">
        <f t="shared" si="465"/>
        <v>0</v>
      </c>
      <c r="T509" s="44">
        <f t="shared" si="466"/>
        <v>1900</v>
      </c>
      <c r="U509" s="44">
        <f t="shared" si="467"/>
        <v>0</v>
      </c>
      <c r="V509" s="44">
        <f t="shared" si="468"/>
        <v>0</v>
      </c>
      <c r="W509" s="44">
        <f t="shared" si="496"/>
        <v>0</v>
      </c>
      <c r="X509" s="236">
        <f t="shared" si="469"/>
        <v>1</v>
      </c>
      <c r="Y509" s="236">
        <f t="shared" si="470"/>
        <v>0</v>
      </c>
      <c r="Z509" s="236">
        <f t="shared" si="471"/>
        <v>0</v>
      </c>
      <c r="AA509" s="236">
        <f t="shared" si="472"/>
        <v>0</v>
      </c>
      <c r="AB509" s="236">
        <f t="shared" si="473"/>
        <v>0</v>
      </c>
      <c r="AC509" s="251">
        <f>PMT(U509/R24*(AB509),1,-AQ508,AQ508)</f>
        <v>0</v>
      </c>
      <c r="AD509" s="251">
        <f t="shared" si="474"/>
        <v>0</v>
      </c>
      <c r="AE509" s="251">
        <f t="shared" si="475"/>
        <v>0</v>
      </c>
      <c r="AF509" s="251">
        <f t="shared" si="476"/>
        <v>0</v>
      </c>
      <c r="AG509" s="251">
        <f t="shared" si="477"/>
        <v>0</v>
      </c>
      <c r="AH509" s="252">
        <f t="shared" si="504"/>
        <v>0</v>
      </c>
      <c r="AI509" s="252">
        <f t="shared" si="505"/>
        <v>1</v>
      </c>
      <c r="AJ509" s="236">
        <f t="shared" si="506"/>
        <v>0</v>
      </c>
      <c r="AK509" s="249">
        <f t="shared" si="497"/>
        <v>0</v>
      </c>
      <c r="AL509" s="236">
        <f t="shared" si="478"/>
        <v>0</v>
      </c>
      <c r="AM509" s="249">
        <f t="shared" si="498"/>
        <v>0</v>
      </c>
      <c r="AN509" s="249">
        <f t="shared" si="507"/>
        <v>0</v>
      </c>
      <c r="AO509" s="249">
        <f t="shared" si="508"/>
        <v>0</v>
      </c>
      <c r="AP509" s="249">
        <f t="shared" si="509"/>
        <v>0</v>
      </c>
      <c r="AQ509" s="251">
        <f t="shared" si="510"/>
        <v>0</v>
      </c>
      <c r="AR509" s="243">
        <f t="shared" si="499"/>
        <v>0</v>
      </c>
      <c r="AS509" s="243">
        <f t="shared" si="490"/>
        <v>0</v>
      </c>
      <c r="AT509" s="249">
        <f t="shared" si="511"/>
        <v>0</v>
      </c>
      <c r="AU509" s="249">
        <f t="shared" si="500"/>
        <v>0</v>
      </c>
      <c r="AV509" s="44">
        <f t="shared" si="479"/>
        <v>1</v>
      </c>
      <c r="AW509" s="44">
        <f t="shared" si="480"/>
        <v>0</v>
      </c>
      <c r="AX509" s="249" t="e">
        <f t="shared" si="501"/>
        <v>#VALUE!</v>
      </c>
      <c r="AY509" s="249" t="e">
        <f t="shared" si="481"/>
        <v>#VALUE!</v>
      </c>
      <c r="AZ509" s="243" t="e">
        <f t="shared" si="482"/>
        <v>#VALUE!</v>
      </c>
      <c r="BA509" s="253">
        <f t="shared" si="483"/>
        <v>0</v>
      </c>
      <c r="BB509" s="253">
        <f t="shared" si="484"/>
        <v>0</v>
      </c>
      <c r="BC509" s="226">
        <f t="shared" si="485"/>
        <v>0</v>
      </c>
      <c r="BD509" s="249" t="b">
        <f t="shared" si="486"/>
        <v>0</v>
      </c>
      <c r="BE509" s="249">
        <f t="shared" si="491"/>
        <v>0</v>
      </c>
      <c r="BF509" s="236">
        <f t="shared" si="492"/>
        <v>0</v>
      </c>
      <c r="BG509" s="80"/>
      <c r="BH509" s="80"/>
      <c r="BI509" s="80"/>
      <c r="BN509" s="82"/>
      <c r="BO509" s="82"/>
      <c r="BP509" s="82"/>
      <c r="BQ509" s="82"/>
      <c r="BR509" s="82"/>
      <c r="BS509" s="82"/>
      <c r="BU509" s="131"/>
      <c r="BV509" s="131"/>
    </row>
    <row r="510" spans="1:74" ht="12.75" customHeight="1">
      <c r="A510" s="56"/>
      <c r="B510" s="93"/>
      <c r="C510" s="40" t="str">
        <f t="shared" si="493"/>
        <v/>
      </c>
      <c r="D510" s="55" t="str">
        <f t="shared" si="489"/>
        <v/>
      </c>
      <c r="E510" s="102" t="str">
        <f t="shared" si="487"/>
        <v/>
      </c>
      <c r="F510" s="103" t="str">
        <f t="shared" si="502"/>
        <v/>
      </c>
      <c r="G510" s="102" t="str">
        <f t="shared" si="488"/>
        <v/>
      </c>
      <c r="H510" s="189" t="str">
        <f t="shared" si="503"/>
        <v/>
      </c>
      <c r="I510" s="190"/>
      <c r="J510" s="104"/>
      <c r="K510" s="104"/>
      <c r="L510" s="105" t="str">
        <f t="shared" si="494"/>
        <v/>
      </c>
      <c r="M510" s="104"/>
      <c r="N510" s="104"/>
      <c r="O510" s="107" t="str">
        <f t="shared" si="495"/>
        <v/>
      </c>
      <c r="P510" s="53"/>
      <c r="Q510" s="254"/>
      <c r="R510" s="238">
        <f t="shared" ref="R510:R525" si="512">IF(A510&lt;&gt;"",1,0)</f>
        <v>0</v>
      </c>
      <c r="S510" s="44">
        <f t="shared" ref="S510:S525" si="513">IF(Y510&gt;=0,0,1)</f>
        <v>0</v>
      </c>
      <c r="T510" s="44">
        <f t="shared" ref="T510:T525" si="514">YEAR(A510)</f>
        <v>1900</v>
      </c>
      <c r="U510" s="44">
        <f t="shared" ref="U510:U525" si="515">IF(D510&lt;&gt;"",D510,0)</f>
        <v>0</v>
      </c>
      <c r="V510" s="44">
        <f t="shared" ref="V510:V525" si="516">IF(B510-J510-N510&gt;0,1,0)</f>
        <v>0</v>
      </c>
      <c r="W510" s="44">
        <f t="shared" si="496"/>
        <v>0</v>
      </c>
      <c r="X510" s="236">
        <f t="shared" ref="X510:X525" si="517">IF(W510&lt;&gt;0,0,1)</f>
        <v>1</v>
      </c>
      <c r="Y510" s="236">
        <f t="shared" ref="Y510:Y525" si="518">IF(R510=1,A510-A509,0)</f>
        <v>0</v>
      </c>
      <c r="Z510" s="236">
        <f t="shared" ref="Z510:Z525" si="519">SUM((Y509+Y510+Z509)*X509)</f>
        <v>0</v>
      </c>
      <c r="AA510" s="236">
        <f t="shared" ref="AA510:AA525" si="520">SUM(Z510*W510)</f>
        <v>0</v>
      </c>
      <c r="AB510" s="236">
        <f t="shared" ref="AB510:AB525" si="521">IF(AA510=0,Y510*W510,AA510)</f>
        <v>0</v>
      </c>
      <c r="AC510" s="251">
        <f>PMT(U510/R24*(AB510),1,-AQ509,AQ509)</f>
        <v>0</v>
      </c>
      <c r="AD510" s="251">
        <f t="shared" ref="AD510:AD525" si="522">SUM(AC510+AG509)</f>
        <v>0</v>
      </c>
      <c r="AE510" s="251">
        <f t="shared" ref="AE510:AE525" si="523">IF(B510-J510-N510&gt;0,B510-J510-N510,0)</f>
        <v>0</v>
      </c>
      <c r="AF510" s="251">
        <f t="shared" ref="AF510:AF525" si="524">IF(AE510&gt;AD510,AD510,AE510)</f>
        <v>0</v>
      </c>
      <c r="AG510" s="251">
        <f t="shared" ref="AG510:AG525" si="525">SUM(AD510-AF510)</f>
        <v>0</v>
      </c>
      <c r="AH510" s="252">
        <f t="shared" si="504"/>
        <v>0</v>
      </c>
      <c r="AI510" s="252">
        <f t="shared" si="505"/>
        <v>1</v>
      </c>
      <c r="AJ510" s="236">
        <f t="shared" si="506"/>
        <v>0</v>
      </c>
      <c r="AK510" s="249">
        <f t="shared" si="497"/>
        <v>0</v>
      </c>
      <c r="AL510" s="236">
        <f t="shared" ref="AL510:AL525" si="526">IF(((B510-J510-N510)*N510)&lt;0,1,0)</f>
        <v>0</v>
      </c>
      <c r="AM510" s="249">
        <f t="shared" si="498"/>
        <v>0</v>
      </c>
      <c r="AN510" s="249">
        <f t="shared" si="507"/>
        <v>0</v>
      </c>
      <c r="AO510" s="249">
        <f t="shared" si="508"/>
        <v>0</v>
      </c>
      <c r="AP510" s="249">
        <f t="shared" si="509"/>
        <v>0</v>
      </c>
      <c r="AQ510" s="251">
        <f t="shared" si="510"/>
        <v>0</v>
      </c>
      <c r="AR510" s="243">
        <f t="shared" si="499"/>
        <v>0</v>
      </c>
      <c r="AS510" s="243">
        <f t="shared" si="490"/>
        <v>0</v>
      </c>
      <c r="AT510" s="249">
        <f t="shared" si="511"/>
        <v>0</v>
      </c>
      <c r="AU510" s="249">
        <f t="shared" si="500"/>
        <v>0</v>
      </c>
      <c r="AV510" s="44">
        <f t="shared" ref="AV510:AV525" si="527">IF(T510=T509,1,0)</f>
        <v>1</v>
      </c>
      <c r="AW510" s="44">
        <f t="shared" ref="AW510:AW525" si="528">IF(T510=T509,0,1)</f>
        <v>0</v>
      </c>
      <c r="AX510" s="249" t="e">
        <f t="shared" si="501"/>
        <v>#VALUE!</v>
      </c>
      <c r="AY510" s="249" t="e">
        <f t="shared" ref="AY510:AY524" si="529">IF(AX511=0,(AX510*AV510),0)</f>
        <v>#VALUE!</v>
      </c>
      <c r="AZ510" s="243" t="e">
        <f t="shared" ref="AZ510:AZ524" si="530">SUM((AX510*AW511)-AY510)</f>
        <v>#VALUE!</v>
      </c>
      <c r="BA510" s="253">
        <f t="shared" ref="BA510:BA525" si="531">IFERROR(AY510,0)</f>
        <v>0</v>
      </c>
      <c r="BB510" s="253">
        <f t="shared" ref="BB510:BB525" si="532">IFERROR(AZ510,0)</f>
        <v>0</v>
      </c>
      <c r="BC510" s="226">
        <f t="shared" ref="BC510:BC525" si="533">IF(AB510&lt;45,W510,0)</f>
        <v>0</v>
      </c>
      <c r="BD510" s="249" t="b">
        <f t="shared" ref="BD510:BD525" si="534">AND(R510=1,R511=0)</f>
        <v>0</v>
      </c>
      <c r="BE510" s="249">
        <f t="shared" si="491"/>
        <v>0</v>
      </c>
      <c r="BF510" s="236">
        <f t="shared" si="492"/>
        <v>0</v>
      </c>
      <c r="BG510" s="80"/>
      <c r="BH510" s="80"/>
      <c r="BI510" s="80"/>
      <c r="BN510" s="82"/>
      <c r="BO510" s="82"/>
      <c r="BP510" s="82"/>
      <c r="BQ510" s="82"/>
      <c r="BR510" s="82"/>
      <c r="BS510" s="82"/>
      <c r="BU510" s="131"/>
      <c r="BV510" s="131"/>
    </row>
    <row r="511" spans="1:74" ht="12.75" customHeight="1">
      <c r="A511" s="56"/>
      <c r="B511" s="93"/>
      <c r="C511" s="40" t="str">
        <f t="shared" si="493"/>
        <v/>
      </c>
      <c r="D511" s="55" t="str">
        <f t="shared" si="489"/>
        <v/>
      </c>
      <c r="E511" s="102" t="str">
        <f t="shared" si="487"/>
        <v/>
      </c>
      <c r="F511" s="103" t="str">
        <f t="shared" si="502"/>
        <v/>
      </c>
      <c r="G511" s="102" t="str">
        <f t="shared" si="488"/>
        <v/>
      </c>
      <c r="H511" s="189" t="str">
        <f t="shared" si="503"/>
        <v/>
      </c>
      <c r="I511" s="190"/>
      <c r="J511" s="104"/>
      <c r="K511" s="104"/>
      <c r="L511" s="105" t="str">
        <f t="shared" si="494"/>
        <v/>
      </c>
      <c r="M511" s="104"/>
      <c r="N511" s="104"/>
      <c r="O511" s="107" t="str">
        <f t="shared" si="495"/>
        <v/>
      </c>
      <c r="P511" s="53"/>
      <c r="Q511" s="254"/>
      <c r="R511" s="238">
        <f t="shared" si="512"/>
        <v>0</v>
      </c>
      <c r="S511" s="44">
        <f t="shared" si="513"/>
        <v>0</v>
      </c>
      <c r="T511" s="44">
        <f t="shared" si="514"/>
        <v>1900</v>
      </c>
      <c r="U511" s="44">
        <f t="shared" si="515"/>
        <v>0</v>
      </c>
      <c r="V511" s="44">
        <f t="shared" si="516"/>
        <v>0</v>
      </c>
      <c r="W511" s="44">
        <f t="shared" si="496"/>
        <v>0</v>
      </c>
      <c r="X511" s="236">
        <f t="shared" si="517"/>
        <v>1</v>
      </c>
      <c r="Y511" s="236">
        <f t="shared" si="518"/>
        <v>0</v>
      </c>
      <c r="Z511" s="236">
        <f t="shared" si="519"/>
        <v>0</v>
      </c>
      <c r="AA511" s="236">
        <f t="shared" si="520"/>
        <v>0</v>
      </c>
      <c r="AB511" s="236">
        <f t="shared" si="521"/>
        <v>0</v>
      </c>
      <c r="AC511" s="251">
        <f>PMT(U511/R24*(AB511),1,-AQ510,AQ510)</f>
        <v>0</v>
      </c>
      <c r="AD511" s="251">
        <f t="shared" si="522"/>
        <v>0</v>
      </c>
      <c r="AE511" s="251">
        <f t="shared" si="523"/>
        <v>0</v>
      </c>
      <c r="AF511" s="251">
        <f t="shared" si="524"/>
        <v>0</v>
      </c>
      <c r="AG511" s="251">
        <f t="shared" si="525"/>
        <v>0</v>
      </c>
      <c r="AH511" s="252">
        <f t="shared" si="504"/>
        <v>0</v>
      </c>
      <c r="AI511" s="252">
        <f t="shared" si="505"/>
        <v>1</v>
      </c>
      <c r="AJ511" s="236">
        <f t="shared" si="506"/>
        <v>0</v>
      </c>
      <c r="AK511" s="249">
        <f t="shared" si="497"/>
        <v>0</v>
      </c>
      <c r="AL511" s="236">
        <f t="shared" si="526"/>
        <v>0</v>
      </c>
      <c r="AM511" s="249">
        <f t="shared" si="498"/>
        <v>0</v>
      </c>
      <c r="AN511" s="249">
        <f t="shared" si="507"/>
        <v>0</v>
      </c>
      <c r="AO511" s="249">
        <f t="shared" si="508"/>
        <v>0</v>
      </c>
      <c r="AP511" s="249">
        <f t="shared" si="509"/>
        <v>0</v>
      </c>
      <c r="AQ511" s="251">
        <f t="shared" si="510"/>
        <v>0</v>
      </c>
      <c r="AR511" s="243">
        <f t="shared" si="499"/>
        <v>0</v>
      </c>
      <c r="AS511" s="243">
        <f t="shared" si="490"/>
        <v>0</v>
      </c>
      <c r="AT511" s="249">
        <f t="shared" si="511"/>
        <v>0</v>
      </c>
      <c r="AU511" s="249">
        <f t="shared" si="500"/>
        <v>0</v>
      </c>
      <c r="AV511" s="44">
        <f t="shared" si="527"/>
        <v>1</v>
      </c>
      <c r="AW511" s="44">
        <f t="shared" si="528"/>
        <v>0</v>
      </c>
      <c r="AX511" s="249" t="e">
        <f t="shared" si="501"/>
        <v>#VALUE!</v>
      </c>
      <c r="AY511" s="249" t="e">
        <f t="shared" si="529"/>
        <v>#VALUE!</v>
      </c>
      <c r="AZ511" s="243" t="e">
        <f t="shared" si="530"/>
        <v>#VALUE!</v>
      </c>
      <c r="BA511" s="253">
        <f t="shared" si="531"/>
        <v>0</v>
      </c>
      <c r="BB511" s="253">
        <f t="shared" si="532"/>
        <v>0</v>
      </c>
      <c r="BC511" s="226">
        <f t="shared" si="533"/>
        <v>0</v>
      </c>
      <c r="BD511" s="249" t="b">
        <f t="shared" si="534"/>
        <v>0</v>
      </c>
      <c r="BE511" s="249">
        <f t="shared" si="491"/>
        <v>0</v>
      </c>
      <c r="BF511" s="236">
        <f t="shared" si="492"/>
        <v>0</v>
      </c>
      <c r="BG511" s="80"/>
      <c r="BH511" s="80"/>
      <c r="BI511" s="80"/>
      <c r="BN511" s="82"/>
      <c r="BO511" s="82"/>
      <c r="BP511" s="82"/>
      <c r="BQ511" s="82"/>
      <c r="BR511" s="82"/>
      <c r="BS511" s="82"/>
      <c r="BU511" s="131"/>
      <c r="BV511" s="131"/>
    </row>
    <row r="512" spans="1:74" ht="12.75" customHeight="1">
      <c r="A512" s="56"/>
      <c r="B512" s="93"/>
      <c r="C512" s="40" t="str">
        <f t="shared" si="493"/>
        <v/>
      </c>
      <c r="D512" s="55" t="str">
        <f t="shared" si="489"/>
        <v/>
      </c>
      <c r="E512" s="102" t="str">
        <f t="shared" si="487"/>
        <v/>
      </c>
      <c r="F512" s="103" t="str">
        <f t="shared" si="502"/>
        <v/>
      </c>
      <c r="G512" s="102" t="str">
        <f t="shared" si="488"/>
        <v/>
      </c>
      <c r="H512" s="189" t="str">
        <f t="shared" si="503"/>
        <v/>
      </c>
      <c r="I512" s="190"/>
      <c r="J512" s="104"/>
      <c r="K512" s="104"/>
      <c r="L512" s="105" t="str">
        <f t="shared" si="494"/>
        <v/>
      </c>
      <c r="M512" s="104"/>
      <c r="N512" s="104"/>
      <c r="O512" s="107" t="str">
        <f t="shared" si="495"/>
        <v/>
      </c>
      <c r="P512" s="53"/>
      <c r="Q512" s="254"/>
      <c r="R512" s="238">
        <f t="shared" si="512"/>
        <v>0</v>
      </c>
      <c r="S512" s="44">
        <f t="shared" si="513"/>
        <v>0</v>
      </c>
      <c r="T512" s="44">
        <f t="shared" si="514"/>
        <v>1900</v>
      </c>
      <c r="U512" s="44">
        <f t="shared" si="515"/>
        <v>0</v>
      </c>
      <c r="V512" s="44">
        <f t="shared" si="516"/>
        <v>0</v>
      </c>
      <c r="W512" s="44">
        <f t="shared" si="496"/>
        <v>0</v>
      </c>
      <c r="X512" s="236">
        <f t="shared" si="517"/>
        <v>1</v>
      </c>
      <c r="Y512" s="236">
        <f t="shared" si="518"/>
        <v>0</v>
      </c>
      <c r="Z512" s="236">
        <f t="shared" si="519"/>
        <v>0</v>
      </c>
      <c r="AA512" s="236">
        <f t="shared" si="520"/>
        <v>0</v>
      </c>
      <c r="AB512" s="236">
        <f t="shared" si="521"/>
        <v>0</v>
      </c>
      <c r="AC512" s="251">
        <f>PMT(U512/R24*(AB512),1,-AQ511,AQ511)</f>
        <v>0</v>
      </c>
      <c r="AD512" s="251">
        <f t="shared" si="522"/>
        <v>0</v>
      </c>
      <c r="AE512" s="251">
        <f t="shared" si="523"/>
        <v>0</v>
      </c>
      <c r="AF512" s="251">
        <f t="shared" si="524"/>
        <v>0</v>
      </c>
      <c r="AG512" s="251">
        <f t="shared" si="525"/>
        <v>0</v>
      </c>
      <c r="AH512" s="252">
        <f t="shared" si="504"/>
        <v>0</v>
      </c>
      <c r="AI512" s="252">
        <f t="shared" si="505"/>
        <v>1</v>
      </c>
      <c r="AJ512" s="236">
        <f t="shared" si="506"/>
        <v>0</v>
      </c>
      <c r="AK512" s="249">
        <f t="shared" si="497"/>
        <v>0</v>
      </c>
      <c r="AL512" s="236">
        <f t="shared" si="526"/>
        <v>0</v>
      </c>
      <c r="AM512" s="249">
        <f t="shared" si="498"/>
        <v>0</v>
      </c>
      <c r="AN512" s="249">
        <f t="shared" si="507"/>
        <v>0</v>
      </c>
      <c r="AO512" s="249">
        <f t="shared" si="508"/>
        <v>0</v>
      </c>
      <c r="AP512" s="249">
        <f t="shared" si="509"/>
        <v>0</v>
      </c>
      <c r="AQ512" s="251">
        <f t="shared" si="510"/>
        <v>0</v>
      </c>
      <c r="AR512" s="243">
        <f t="shared" si="499"/>
        <v>0</v>
      </c>
      <c r="AS512" s="243">
        <f t="shared" si="490"/>
        <v>0</v>
      </c>
      <c r="AT512" s="249">
        <f t="shared" si="511"/>
        <v>0</v>
      </c>
      <c r="AU512" s="249">
        <f t="shared" si="500"/>
        <v>0</v>
      </c>
      <c r="AV512" s="44">
        <f t="shared" si="527"/>
        <v>1</v>
      </c>
      <c r="AW512" s="44">
        <f t="shared" si="528"/>
        <v>0</v>
      </c>
      <c r="AX512" s="249" t="e">
        <f t="shared" si="501"/>
        <v>#VALUE!</v>
      </c>
      <c r="AY512" s="249" t="e">
        <f t="shared" si="529"/>
        <v>#VALUE!</v>
      </c>
      <c r="AZ512" s="243" t="e">
        <f t="shared" si="530"/>
        <v>#VALUE!</v>
      </c>
      <c r="BA512" s="253">
        <f t="shared" si="531"/>
        <v>0</v>
      </c>
      <c r="BB512" s="253">
        <f t="shared" si="532"/>
        <v>0</v>
      </c>
      <c r="BC512" s="226">
        <f t="shared" si="533"/>
        <v>0</v>
      </c>
      <c r="BD512" s="249" t="b">
        <f t="shared" si="534"/>
        <v>0</v>
      </c>
      <c r="BE512" s="249">
        <f t="shared" si="491"/>
        <v>0</v>
      </c>
      <c r="BF512" s="236">
        <f t="shared" si="492"/>
        <v>0</v>
      </c>
      <c r="BG512" s="80"/>
      <c r="BH512" s="80"/>
      <c r="BI512" s="80"/>
      <c r="BN512" s="82"/>
      <c r="BO512" s="82"/>
      <c r="BP512" s="82"/>
      <c r="BQ512" s="82"/>
      <c r="BR512" s="82"/>
      <c r="BS512" s="82"/>
      <c r="BU512" s="131"/>
      <c r="BV512" s="131"/>
    </row>
    <row r="513" spans="1:74" ht="12.75" customHeight="1">
      <c r="A513" s="56"/>
      <c r="B513" s="93"/>
      <c r="C513" s="40" t="str">
        <f t="shared" si="493"/>
        <v/>
      </c>
      <c r="D513" s="55" t="str">
        <f t="shared" si="489"/>
        <v/>
      </c>
      <c r="E513" s="102" t="str">
        <f t="shared" si="487"/>
        <v/>
      </c>
      <c r="F513" s="103" t="str">
        <f t="shared" si="502"/>
        <v/>
      </c>
      <c r="G513" s="102" t="str">
        <f t="shared" si="488"/>
        <v/>
      </c>
      <c r="H513" s="189" t="str">
        <f t="shared" si="503"/>
        <v/>
      </c>
      <c r="I513" s="190"/>
      <c r="J513" s="104"/>
      <c r="K513" s="104"/>
      <c r="L513" s="105" t="str">
        <f t="shared" si="494"/>
        <v/>
      </c>
      <c r="M513" s="104"/>
      <c r="N513" s="104"/>
      <c r="O513" s="107" t="str">
        <f t="shared" si="495"/>
        <v/>
      </c>
      <c r="P513" s="53"/>
      <c r="Q513" s="254"/>
      <c r="R513" s="238">
        <f t="shared" si="512"/>
        <v>0</v>
      </c>
      <c r="S513" s="44">
        <f t="shared" si="513"/>
        <v>0</v>
      </c>
      <c r="T513" s="44">
        <f t="shared" si="514"/>
        <v>1900</v>
      </c>
      <c r="U513" s="44">
        <f t="shared" si="515"/>
        <v>0</v>
      </c>
      <c r="V513" s="44">
        <f t="shared" si="516"/>
        <v>0</v>
      </c>
      <c r="W513" s="44">
        <f t="shared" si="496"/>
        <v>0</v>
      </c>
      <c r="X513" s="236">
        <f t="shared" si="517"/>
        <v>1</v>
      </c>
      <c r="Y513" s="236">
        <f t="shared" si="518"/>
        <v>0</v>
      </c>
      <c r="Z513" s="236">
        <f t="shared" si="519"/>
        <v>0</v>
      </c>
      <c r="AA513" s="236">
        <f t="shared" si="520"/>
        <v>0</v>
      </c>
      <c r="AB513" s="236">
        <f t="shared" si="521"/>
        <v>0</v>
      </c>
      <c r="AC513" s="251">
        <f>PMT(U513/R24*(AB513),1,-AQ512,AQ512)</f>
        <v>0</v>
      </c>
      <c r="AD513" s="251">
        <f t="shared" si="522"/>
        <v>0</v>
      </c>
      <c r="AE513" s="251">
        <f t="shared" si="523"/>
        <v>0</v>
      </c>
      <c r="AF513" s="251">
        <f t="shared" si="524"/>
        <v>0</v>
      </c>
      <c r="AG513" s="251">
        <f t="shared" si="525"/>
        <v>0</v>
      </c>
      <c r="AH513" s="252">
        <f t="shared" si="504"/>
        <v>0</v>
      </c>
      <c r="AI513" s="252">
        <f t="shared" si="505"/>
        <v>1</v>
      </c>
      <c r="AJ513" s="236">
        <f t="shared" si="506"/>
        <v>0</v>
      </c>
      <c r="AK513" s="249">
        <f t="shared" si="497"/>
        <v>0</v>
      </c>
      <c r="AL513" s="236">
        <f t="shared" si="526"/>
        <v>0</v>
      </c>
      <c r="AM513" s="249">
        <f t="shared" si="498"/>
        <v>0</v>
      </c>
      <c r="AN513" s="249">
        <f t="shared" si="507"/>
        <v>0</v>
      </c>
      <c r="AO513" s="249">
        <f t="shared" si="508"/>
        <v>0</v>
      </c>
      <c r="AP513" s="249">
        <f t="shared" si="509"/>
        <v>0</v>
      </c>
      <c r="AQ513" s="251">
        <f t="shared" si="510"/>
        <v>0</v>
      </c>
      <c r="AR513" s="243">
        <f t="shared" si="499"/>
        <v>0</v>
      </c>
      <c r="AS513" s="243">
        <f t="shared" si="490"/>
        <v>0</v>
      </c>
      <c r="AT513" s="249">
        <f t="shared" si="511"/>
        <v>0</v>
      </c>
      <c r="AU513" s="249">
        <f t="shared" si="500"/>
        <v>0</v>
      </c>
      <c r="AV513" s="44">
        <f t="shared" si="527"/>
        <v>1</v>
      </c>
      <c r="AW513" s="44">
        <f t="shared" si="528"/>
        <v>0</v>
      </c>
      <c r="AX513" s="249" t="e">
        <f t="shared" si="501"/>
        <v>#VALUE!</v>
      </c>
      <c r="AY513" s="249" t="e">
        <f t="shared" si="529"/>
        <v>#VALUE!</v>
      </c>
      <c r="AZ513" s="243" t="e">
        <f t="shared" si="530"/>
        <v>#VALUE!</v>
      </c>
      <c r="BA513" s="253">
        <f t="shared" si="531"/>
        <v>0</v>
      </c>
      <c r="BB513" s="253">
        <f t="shared" si="532"/>
        <v>0</v>
      </c>
      <c r="BC513" s="226">
        <f t="shared" si="533"/>
        <v>0</v>
      </c>
      <c r="BD513" s="249" t="b">
        <f t="shared" si="534"/>
        <v>0</v>
      </c>
      <c r="BE513" s="249">
        <f t="shared" si="491"/>
        <v>0</v>
      </c>
      <c r="BF513" s="236">
        <f t="shared" si="492"/>
        <v>0</v>
      </c>
      <c r="BG513" s="80"/>
      <c r="BH513" s="80"/>
      <c r="BI513" s="80"/>
      <c r="BN513" s="82"/>
      <c r="BO513" s="82"/>
      <c r="BP513" s="82"/>
      <c r="BQ513" s="82"/>
      <c r="BR513" s="82"/>
      <c r="BS513" s="82"/>
      <c r="BU513" s="131"/>
      <c r="BV513" s="131"/>
    </row>
    <row r="514" spans="1:74" ht="12.75" customHeight="1">
      <c r="A514" s="56"/>
      <c r="B514" s="93"/>
      <c r="C514" s="40" t="str">
        <f t="shared" si="493"/>
        <v/>
      </c>
      <c r="D514" s="55" t="str">
        <f t="shared" si="489"/>
        <v/>
      </c>
      <c r="E514" s="102" t="str">
        <f t="shared" ref="E514:E525" si="535">IF(B514*R514=0,"",AF514)</f>
        <v/>
      </c>
      <c r="F514" s="103" t="str">
        <f t="shared" si="502"/>
        <v/>
      </c>
      <c r="G514" s="102" t="str">
        <f t="shared" ref="G514:G525" si="536">IF(B514*R514=0,"",AP514)</f>
        <v/>
      </c>
      <c r="H514" s="189" t="str">
        <f t="shared" si="503"/>
        <v/>
      </c>
      <c r="I514" s="190"/>
      <c r="J514" s="104"/>
      <c r="K514" s="104"/>
      <c r="L514" s="105" t="str">
        <f t="shared" si="494"/>
        <v/>
      </c>
      <c r="M514" s="104"/>
      <c r="N514" s="104"/>
      <c r="O514" s="107" t="str">
        <f t="shared" si="495"/>
        <v/>
      </c>
      <c r="P514" s="53"/>
      <c r="Q514" s="254"/>
      <c r="R514" s="238">
        <f t="shared" si="512"/>
        <v>0</v>
      </c>
      <c r="S514" s="44">
        <f t="shared" si="513"/>
        <v>0</v>
      </c>
      <c r="T514" s="44">
        <f t="shared" si="514"/>
        <v>1900</v>
      </c>
      <c r="U514" s="44">
        <f t="shared" si="515"/>
        <v>0</v>
      </c>
      <c r="V514" s="44">
        <f t="shared" si="516"/>
        <v>0</v>
      </c>
      <c r="W514" s="44">
        <f t="shared" si="496"/>
        <v>0</v>
      </c>
      <c r="X514" s="236">
        <f t="shared" si="517"/>
        <v>1</v>
      </c>
      <c r="Y514" s="236">
        <f t="shared" si="518"/>
        <v>0</v>
      </c>
      <c r="Z514" s="236">
        <f t="shared" si="519"/>
        <v>0</v>
      </c>
      <c r="AA514" s="236">
        <f t="shared" si="520"/>
        <v>0</v>
      </c>
      <c r="AB514" s="236">
        <f t="shared" si="521"/>
        <v>0</v>
      </c>
      <c r="AC514" s="251">
        <f>PMT(U514/R24*(AB514),1,-AQ513,AQ513)</f>
        <v>0</v>
      </c>
      <c r="AD514" s="251">
        <f t="shared" si="522"/>
        <v>0</v>
      </c>
      <c r="AE514" s="251">
        <f t="shared" si="523"/>
        <v>0</v>
      </c>
      <c r="AF514" s="251">
        <f t="shared" si="524"/>
        <v>0</v>
      </c>
      <c r="AG514" s="251">
        <f t="shared" si="525"/>
        <v>0</v>
      </c>
      <c r="AH514" s="252">
        <f t="shared" si="504"/>
        <v>0</v>
      </c>
      <c r="AI514" s="252">
        <f t="shared" si="505"/>
        <v>1</v>
      </c>
      <c r="AJ514" s="236">
        <f t="shared" si="506"/>
        <v>0</v>
      </c>
      <c r="AK514" s="249">
        <f t="shared" si="497"/>
        <v>0</v>
      </c>
      <c r="AL514" s="236">
        <f t="shared" si="526"/>
        <v>0</v>
      </c>
      <c r="AM514" s="249">
        <f t="shared" si="498"/>
        <v>0</v>
      </c>
      <c r="AN514" s="249">
        <f t="shared" si="507"/>
        <v>0</v>
      </c>
      <c r="AO514" s="249">
        <f t="shared" si="508"/>
        <v>0</v>
      </c>
      <c r="AP514" s="249">
        <f t="shared" si="509"/>
        <v>0</v>
      </c>
      <c r="AQ514" s="251">
        <f t="shared" si="510"/>
        <v>0</v>
      </c>
      <c r="AR514" s="243">
        <f t="shared" si="499"/>
        <v>0</v>
      </c>
      <c r="AS514" s="243">
        <f t="shared" si="490"/>
        <v>0</v>
      </c>
      <c r="AT514" s="249">
        <f t="shared" si="511"/>
        <v>0</v>
      </c>
      <c r="AU514" s="249">
        <f t="shared" si="500"/>
        <v>0</v>
      </c>
      <c r="AV514" s="44">
        <f t="shared" si="527"/>
        <v>1</v>
      </c>
      <c r="AW514" s="44">
        <f t="shared" si="528"/>
        <v>0</v>
      </c>
      <c r="AX514" s="249" t="e">
        <f t="shared" si="501"/>
        <v>#VALUE!</v>
      </c>
      <c r="AY514" s="249" t="e">
        <f t="shared" si="529"/>
        <v>#VALUE!</v>
      </c>
      <c r="AZ514" s="243" t="e">
        <f t="shared" si="530"/>
        <v>#VALUE!</v>
      </c>
      <c r="BA514" s="253">
        <f t="shared" si="531"/>
        <v>0</v>
      </c>
      <c r="BB514" s="253">
        <f t="shared" si="532"/>
        <v>0</v>
      </c>
      <c r="BC514" s="226">
        <f t="shared" si="533"/>
        <v>0</v>
      </c>
      <c r="BD514" s="249" t="b">
        <f t="shared" si="534"/>
        <v>0</v>
      </c>
      <c r="BE514" s="249">
        <f t="shared" si="491"/>
        <v>0</v>
      </c>
      <c r="BF514" s="236">
        <f t="shared" si="492"/>
        <v>0</v>
      </c>
      <c r="BG514" s="80"/>
      <c r="BH514" s="80"/>
      <c r="BI514" s="80"/>
      <c r="BN514" s="82"/>
      <c r="BO514" s="82"/>
      <c r="BP514" s="82"/>
      <c r="BQ514" s="82"/>
      <c r="BR514" s="82"/>
      <c r="BS514" s="82"/>
      <c r="BU514" s="131"/>
      <c r="BV514" s="131"/>
    </row>
    <row r="515" spans="1:74" ht="12.75" customHeight="1">
      <c r="A515" s="56"/>
      <c r="B515" s="93"/>
      <c r="C515" s="40" t="str">
        <f t="shared" si="493"/>
        <v/>
      </c>
      <c r="D515" s="55" t="str">
        <f t="shared" ref="D515:D524" si="537">IF(A515="","",(D514))</f>
        <v/>
      </c>
      <c r="E515" s="102" t="str">
        <f t="shared" si="535"/>
        <v/>
      </c>
      <c r="F515" s="103" t="str">
        <f t="shared" si="502"/>
        <v/>
      </c>
      <c r="G515" s="102" t="str">
        <f t="shared" si="536"/>
        <v/>
      </c>
      <c r="H515" s="189" t="str">
        <f t="shared" si="503"/>
        <v/>
      </c>
      <c r="I515" s="190"/>
      <c r="J515" s="104"/>
      <c r="K515" s="104"/>
      <c r="L515" s="105" t="str">
        <f t="shared" si="494"/>
        <v/>
      </c>
      <c r="M515" s="104"/>
      <c r="N515" s="104"/>
      <c r="O515" s="107" t="str">
        <f t="shared" si="495"/>
        <v/>
      </c>
      <c r="P515" s="53"/>
      <c r="Q515" s="254"/>
      <c r="R515" s="238">
        <f t="shared" si="512"/>
        <v>0</v>
      </c>
      <c r="S515" s="44">
        <f t="shared" si="513"/>
        <v>0</v>
      </c>
      <c r="T515" s="44">
        <f t="shared" si="514"/>
        <v>1900</v>
      </c>
      <c r="U515" s="44">
        <f t="shared" si="515"/>
        <v>0</v>
      </c>
      <c r="V515" s="44">
        <f t="shared" si="516"/>
        <v>0</v>
      </c>
      <c r="W515" s="44">
        <f t="shared" si="496"/>
        <v>0</v>
      </c>
      <c r="X515" s="236">
        <f t="shared" si="517"/>
        <v>1</v>
      </c>
      <c r="Y515" s="236">
        <f t="shared" si="518"/>
        <v>0</v>
      </c>
      <c r="Z515" s="236">
        <f t="shared" si="519"/>
        <v>0</v>
      </c>
      <c r="AA515" s="236">
        <f t="shared" si="520"/>
        <v>0</v>
      </c>
      <c r="AB515" s="236">
        <f t="shared" si="521"/>
        <v>0</v>
      </c>
      <c r="AC515" s="251">
        <f>PMT(U515/R24*(AB515),1,-AQ514,AQ514)</f>
        <v>0</v>
      </c>
      <c r="AD515" s="251">
        <f t="shared" si="522"/>
        <v>0</v>
      </c>
      <c r="AE515" s="251">
        <f t="shared" si="523"/>
        <v>0</v>
      </c>
      <c r="AF515" s="251">
        <f t="shared" si="524"/>
        <v>0</v>
      </c>
      <c r="AG515" s="251">
        <f t="shared" si="525"/>
        <v>0</v>
      </c>
      <c r="AH515" s="252">
        <f t="shared" si="504"/>
        <v>0</v>
      </c>
      <c r="AI515" s="252">
        <f t="shared" si="505"/>
        <v>1</v>
      </c>
      <c r="AJ515" s="236">
        <f t="shared" si="506"/>
        <v>0</v>
      </c>
      <c r="AK515" s="249">
        <f t="shared" si="497"/>
        <v>0</v>
      </c>
      <c r="AL515" s="236">
        <f t="shared" si="526"/>
        <v>0</v>
      </c>
      <c r="AM515" s="249">
        <f t="shared" si="498"/>
        <v>0</v>
      </c>
      <c r="AN515" s="249">
        <f t="shared" si="507"/>
        <v>0</v>
      </c>
      <c r="AO515" s="249">
        <f t="shared" si="508"/>
        <v>0</v>
      </c>
      <c r="AP515" s="249">
        <f t="shared" si="509"/>
        <v>0</v>
      </c>
      <c r="AQ515" s="251">
        <f t="shared" si="510"/>
        <v>0</v>
      </c>
      <c r="AR515" s="243">
        <f t="shared" si="499"/>
        <v>0</v>
      </c>
      <c r="AS515" s="243">
        <f t="shared" si="490"/>
        <v>0</v>
      </c>
      <c r="AT515" s="249">
        <f t="shared" si="511"/>
        <v>0</v>
      </c>
      <c r="AU515" s="249">
        <f t="shared" si="500"/>
        <v>0</v>
      </c>
      <c r="AV515" s="44">
        <f t="shared" si="527"/>
        <v>1</v>
      </c>
      <c r="AW515" s="44">
        <f t="shared" si="528"/>
        <v>0</v>
      </c>
      <c r="AX515" s="249" t="e">
        <f t="shared" si="501"/>
        <v>#VALUE!</v>
      </c>
      <c r="AY515" s="249" t="e">
        <f t="shared" si="529"/>
        <v>#VALUE!</v>
      </c>
      <c r="AZ515" s="243" t="e">
        <f t="shared" si="530"/>
        <v>#VALUE!</v>
      </c>
      <c r="BA515" s="253">
        <f t="shared" si="531"/>
        <v>0</v>
      </c>
      <c r="BB515" s="253">
        <f t="shared" si="532"/>
        <v>0</v>
      </c>
      <c r="BC515" s="226">
        <f t="shared" si="533"/>
        <v>0</v>
      </c>
      <c r="BD515" s="249" t="b">
        <f t="shared" si="534"/>
        <v>0</v>
      </c>
      <c r="BE515" s="249">
        <f t="shared" si="491"/>
        <v>0</v>
      </c>
      <c r="BF515" s="236">
        <f t="shared" si="492"/>
        <v>0</v>
      </c>
      <c r="BG515" s="80"/>
      <c r="BH515" s="80"/>
      <c r="BI515" s="80"/>
      <c r="BN515" s="82"/>
      <c r="BO515" s="82"/>
      <c r="BP515" s="82"/>
      <c r="BQ515" s="82"/>
      <c r="BR515" s="82"/>
      <c r="BS515" s="82"/>
      <c r="BU515" s="131"/>
      <c r="BV515" s="131"/>
    </row>
    <row r="516" spans="1:74" ht="12.75" customHeight="1">
      <c r="A516" s="56"/>
      <c r="B516" s="93"/>
      <c r="C516" s="40" t="str">
        <f t="shared" si="493"/>
        <v/>
      </c>
      <c r="D516" s="55" t="str">
        <f t="shared" si="537"/>
        <v/>
      </c>
      <c r="E516" s="102" t="str">
        <f t="shared" si="535"/>
        <v/>
      </c>
      <c r="F516" s="103" t="str">
        <f t="shared" si="502"/>
        <v/>
      </c>
      <c r="G516" s="102" t="str">
        <f t="shared" si="536"/>
        <v/>
      </c>
      <c r="H516" s="189" t="str">
        <f t="shared" si="503"/>
        <v/>
      </c>
      <c r="I516" s="190"/>
      <c r="J516" s="104"/>
      <c r="K516" s="104"/>
      <c r="L516" s="105" t="str">
        <f t="shared" si="494"/>
        <v/>
      </c>
      <c r="M516" s="104"/>
      <c r="N516" s="104"/>
      <c r="O516" s="107" t="str">
        <f t="shared" si="495"/>
        <v/>
      </c>
      <c r="P516" s="53"/>
      <c r="Q516" s="254"/>
      <c r="R516" s="238">
        <f t="shared" si="512"/>
        <v>0</v>
      </c>
      <c r="S516" s="44">
        <f t="shared" si="513"/>
        <v>0</v>
      </c>
      <c r="T516" s="44">
        <f t="shared" si="514"/>
        <v>1900</v>
      </c>
      <c r="U516" s="44">
        <f t="shared" si="515"/>
        <v>0</v>
      </c>
      <c r="V516" s="44">
        <f t="shared" si="516"/>
        <v>0</v>
      </c>
      <c r="W516" s="44">
        <f t="shared" si="496"/>
        <v>0</v>
      </c>
      <c r="X516" s="236">
        <f t="shared" si="517"/>
        <v>1</v>
      </c>
      <c r="Y516" s="236">
        <f t="shared" si="518"/>
        <v>0</v>
      </c>
      <c r="Z516" s="236">
        <f t="shared" si="519"/>
        <v>0</v>
      </c>
      <c r="AA516" s="236">
        <f t="shared" si="520"/>
        <v>0</v>
      </c>
      <c r="AB516" s="236">
        <f t="shared" si="521"/>
        <v>0</v>
      </c>
      <c r="AC516" s="251">
        <f>PMT(U516/R24*(AB516),1,-AQ515,AQ515)</f>
        <v>0</v>
      </c>
      <c r="AD516" s="251">
        <f t="shared" si="522"/>
        <v>0</v>
      </c>
      <c r="AE516" s="251">
        <f t="shared" si="523"/>
        <v>0</v>
      </c>
      <c r="AF516" s="251">
        <f t="shared" si="524"/>
        <v>0</v>
      </c>
      <c r="AG516" s="251">
        <f t="shared" si="525"/>
        <v>0</v>
      </c>
      <c r="AH516" s="252">
        <f t="shared" si="504"/>
        <v>0</v>
      </c>
      <c r="AI516" s="252">
        <f t="shared" si="505"/>
        <v>1</v>
      </c>
      <c r="AJ516" s="236">
        <f t="shared" si="506"/>
        <v>0</v>
      </c>
      <c r="AK516" s="249">
        <f t="shared" si="497"/>
        <v>0</v>
      </c>
      <c r="AL516" s="236">
        <f t="shared" si="526"/>
        <v>0</v>
      </c>
      <c r="AM516" s="249">
        <f t="shared" si="498"/>
        <v>0</v>
      </c>
      <c r="AN516" s="249">
        <f t="shared" si="507"/>
        <v>0</v>
      </c>
      <c r="AO516" s="249">
        <f t="shared" si="508"/>
        <v>0</v>
      </c>
      <c r="AP516" s="249">
        <f t="shared" si="509"/>
        <v>0</v>
      </c>
      <c r="AQ516" s="251">
        <f t="shared" si="510"/>
        <v>0</v>
      </c>
      <c r="AR516" s="243">
        <f t="shared" si="499"/>
        <v>0</v>
      </c>
      <c r="AS516" s="243">
        <f t="shared" si="490"/>
        <v>0</v>
      </c>
      <c r="AT516" s="249">
        <f t="shared" si="511"/>
        <v>0</v>
      </c>
      <c r="AU516" s="249">
        <f t="shared" si="500"/>
        <v>0</v>
      </c>
      <c r="AV516" s="44">
        <f t="shared" si="527"/>
        <v>1</v>
      </c>
      <c r="AW516" s="44">
        <f t="shared" si="528"/>
        <v>0</v>
      </c>
      <c r="AX516" s="249" t="e">
        <f t="shared" si="501"/>
        <v>#VALUE!</v>
      </c>
      <c r="AY516" s="249" t="e">
        <f t="shared" si="529"/>
        <v>#VALUE!</v>
      </c>
      <c r="AZ516" s="243" t="e">
        <f t="shared" si="530"/>
        <v>#VALUE!</v>
      </c>
      <c r="BA516" s="253">
        <f t="shared" si="531"/>
        <v>0</v>
      </c>
      <c r="BB516" s="253">
        <f t="shared" si="532"/>
        <v>0</v>
      </c>
      <c r="BC516" s="226">
        <f t="shared" si="533"/>
        <v>0</v>
      </c>
      <c r="BD516" s="249" t="b">
        <f t="shared" si="534"/>
        <v>0</v>
      </c>
      <c r="BE516" s="249">
        <f t="shared" si="491"/>
        <v>0</v>
      </c>
      <c r="BF516" s="236">
        <f t="shared" si="492"/>
        <v>0</v>
      </c>
      <c r="BG516" s="80"/>
      <c r="BH516" s="80"/>
      <c r="BI516" s="80"/>
      <c r="BN516" s="82"/>
      <c r="BO516" s="82"/>
      <c r="BP516" s="82"/>
      <c r="BQ516" s="82"/>
      <c r="BR516" s="82"/>
      <c r="BS516" s="82"/>
      <c r="BU516" s="131"/>
      <c r="BV516" s="131"/>
    </row>
    <row r="517" spans="1:74" ht="12.75" customHeight="1">
      <c r="A517" s="56"/>
      <c r="B517" s="93"/>
      <c r="C517" s="40" t="str">
        <f t="shared" si="493"/>
        <v/>
      </c>
      <c r="D517" s="55" t="str">
        <f t="shared" si="537"/>
        <v/>
      </c>
      <c r="E517" s="102" t="str">
        <f t="shared" si="535"/>
        <v/>
      </c>
      <c r="F517" s="103" t="str">
        <f t="shared" si="502"/>
        <v/>
      </c>
      <c r="G517" s="102" t="str">
        <f t="shared" si="536"/>
        <v/>
      </c>
      <c r="H517" s="189" t="str">
        <f t="shared" si="503"/>
        <v/>
      </c>
      <c r="I517" s="190"/>
      <c r="J517" s="104"/>
      <c r="K517" s="104"/>
      <c r="L517" s="105" t="str">
        <f t="shared" si="494"/>
        <v/>
      </c>
      <c r="M517" s="104"/>
      <c r="N517" s="104"/>
      <c r="O517" s="107" t="str">
        <f t="shared" si="495"/>
        <v/>
      </c>
      <c r="P517" s="53"/>
      <c r="Q517" s="254"/>
      <c r="R517" s="238">
        <f t="shared" si="512"/>
        <v>0</v>
      </c>
      <c r="S517" s="44">
        <f t="shared" si="513"/>
        <v>0</v>
      </c>
      <c r="T517" s="44">
        <f t="shared" si="514"/>
        <v>1900</v>
      </c>
      <c r="U517" s="44">
        <f t="shared" si="515"/>
        <v>0</v>
      </c>
      <c r="V517" s="44">
        <f t="shared" si="516"/>
        <v>0</v>
      </c>
      <c r="W517" s="44">
        <f t="shared" si="496"/>
        <v>0</v>
      </c>
      <c r="X517" s="236">
        <f t="shared" si="517"/>
        <v>1</v>
      </c>
      <c r="Y517" s="236">
        <f t="shared" si="518"/>
        <v>0</v>
      </c>
      <c r="Z517" s="236">
        <f t="shared" si="519"/>
        <v>0</v>
      </c>
      <c r="AA517" s="236">
        <f t="shared" si="520"/>
        <v>0</v>
      </c>
      <c r="AB517" s="236">
        <f t="shared" si="521"/>
        <v>0</v>
      </c>
      <c r="AC517" s="251">
        <f>PMT(U517/R24*(AB517),1,-AQ516,AQ516)</f>
        <v>0</v>
      </c>
      <c r="AD517" s="251">
        <f t="shared" si="522"/>
        <v>0</v>
      </c>
      <c r="AE517" s="251">
        <f t="shared" si="523"/>
        <v>0</v>
      </c>
      <c r="AF517" s="251">
        <f t="shared" si="524"/>
        <v>0</v>
      </c>
      <c r="AG517" s="251">
        <f t="shared" si="525"/>
        <v>0</v>
      </c>
      <c r="AH517" s="252">
        <f t="shared" si="504"/>
        <v>0</v>
      </c>
      <c r="AI517" s="252">
        <f t="shared" si="505"/>
        <v>1</v>
      </c>
      <c r="AJ517" s="236">
        <f t="shared" si="506"/>
        <v>0</v>
      </c>
      <c r="AK517" s="249">
        <f t="shared" si="497"/>
        <v>0</v>
      </c>
      <c r="AL517" s="236">
        <f t="shared" si="526"/>
        <v>0</v>
      </c>
      <c r="AM517" s="249">
        <f t="shared" si="498"/>
        <v>0</v>
      </c>
      <c r="AN517" s="249">
        <f t="shared" si="507"/>
        <v>0</v>
      </c>
      <c r="AO517" s="249">
        <f t="shared" si="508"/>
        <v>0</v>
      </c>
      <c r="AP517" s="249">
        <f t="shared" si="509"/>
        <v>0</v>
      </c>
      <c r="AQ517" s="251">
        <f t="shared" si="510"/>
        <v>0</v>
      </c>
      <c r="AR517" s="243">
        <f t="shared" si="499"/>
        <v>0</v>
      </c>
      <c r="AS517" s="243">
        <f t="shared" si="490"/>
        <v>0</v>
      </c>
      <c r="AT517" s="249">
        <f t="shared" si="511"/>
        <v>0</v>
      </c>
      <c r="AU517" s="249">
        <f t="shared" si="500"/>
        <v>0</v>
      </c>
      <c r="AV517" s="44">
        <f t="shared" si="527"/>
        <v>1</v>
      </c>
      <c r="AW517" s="44">
        <f t="shared" si="528"/>
        <v>0</v>
      </c>
      <c r="AX517" s="249" t="e">
        <f t="shared" si="501"/>
        <v>#VALUE!</v>
      </c>
      <c r="AY517" s="249" t="e">
        <f t="shared" si="529"/>
        <v>#VALUE!</v>
      </c>
      <c r="AZ517" s="243" t="e">
        <f t="shared" si="530"/>
        <v>#VALUE!</v>
      </c>
      <c r="BA517" s="253">
        <f t="shared" si="531"/>
        <v>0</v>
      </c>
      <c r="BB517" s="253">
        <f t="shared" si="532"/>
        <v>0</v>
      </c>
      <c r="BC517" s="226">
        <f t="shared" si="533"/>
        <v>0</v>
      </c>
      <c r="BD517" s="249" t="b">
        <f t="shared" si="534"/>
        <v>0</v>
      </c>
      <c r="BE517" s="249">
        <f t="shared" si="491"/>
        <v>0</v>
      </c>
      <c r="BF517" s="236">
        <f t="shared" si="492"/>
        <v>0</v>
      </c>
      <c r="BG517" s="80"/>
      <c r="BH517" s="80"/>
      <c r="BI517" s="80"/>
      <c r="BN517" s="82"/>
      <c r="BO517" s="82"/>
      <c r="BP517" s="82"/>
      <c r="BQ517" s="82"/>
      <c r="BR517" s="82"/>
      <c r="BS517" s="82"/>
      <c r="BU517" s="131"/>
      <c r="BV517" s="131"/>
    </row>
    <row r="518" spans="1:74" ht="12.75" customHeight="1">
      <c r="A518" s="56"/>
      <c r="B518" s="93"/>
      <c r="C518" s="40" t="str">
        <f t="shared" si="493"/>
        <v/>
      </c>
      <c r="D518" s="55" t="str">
        <f t="shared" si="537"/>
        <v/>
      </c>
      <c r="E518" s="102" t="str">
        <f t="shared" si="535"/>
        <v/>
      </c>
      <c r="F518" s="103" t="str">
        <f t="shared" si="502"/>
        <v/>
      </c>
      <c r="G518" s="102" t="str">
        <f t="shared" si="536"/>
        <v/>
      </c>
      <c r="H518" s="189" t="str">
        <f t="shared" si="503"/>
        <v/>
      </c>
      <c r="I518" s="190"/>
      <c r="J518" s="104"/>
      <c r="K518" s="104"/>
      <c r="L518" s="105" t="str">
        <f t="shared" si="494"/>
        <v/>
      </c>
      <c r="M518" s="104"/>
      <c r="N518" s="104"/>
      <c r="O518" s="107" t="str">
        <f t="shared" si="495"/>
        <v/>
      </c>
      <c r="P518" s="53"/>
      <c r="Q518" s="254"/>
      <c r="R518" s="238">
        <f t="shared" si="512"/>
        <v>0</v>
      </c>
      <c r="S518" s="44">
        <f t="shared" si="513"/>
        <v>0</v>
      </c>
      <c r="T518" s="44">
        <f t="shared" si="514"/>
        <v>1900</v>
      </c>
      <c r="U518" s="44">
        <f t="shared" si="515"/>
        <v>0</v>
      </c>
      <c r="V518" s="44">
        <f t="shared" si="516"/>
        <v>0</v>
      </c>
      <c r="W518" s="44">
        <f t="shared" si="496"/>
        <v>0</v>
      </c>
      <c r="X518" s="236">
        <f t="shared" si="517"/>
        <v>1</v>
      </c>
      <c r="Y518" s="236">
        <f t="shared" si="518"/>
        <v>0</v>
      </c>
      <c r="Z518" s="236">
        <f t="shared" si="519"/>
        <v>0</v>
      </c>
      <c r="AA518" s="236">
        <f t="shared" si="520"/>
        <v>0</v>
      </c>
      <c r="AB518" s="236">
        <f t="shared" si="521"/>
        <v>0</v>
      </c>
      <c r="AC518" s="251">
        <f>PMT(U518/R24*(AB518),1,-AQ517,AQ517)</f>
        <v>0</v>
      </c>
      <c r="AD518" s="251">
        <f t="shared" si="522"/>
        <v>0</v>
      </c>
      <c r="AE518" s="251">
        <f t="shared" si="523"/>
        <v>0</v>
      </c>
      <c r="AF518" s="251">
        <f t="shared" si="524"/>
        <v>0</v>
      </c>
      <c r="AG518" s="251">
        <f t="shared" si="525"/>
        <v>0</v>
      </c>
      <c r="AH518" s="252">
        <f t="shared" si="504"/>
        <v>0</v>
      </c>
      <c r="AI518" s="252">
        <f t="shared" si="505"/>
        <v>1</v>
      </c>
      <c r="AJ518" s="236">
        <f t="shared" si="506"/>
        <v>0</v>
      </c>
      <c r="AK518" s="249">
        <f t="shared" si="497"/>
        <v>0</v>
      </c>
      <c r="AL518" s="236">
        <f t="shared" si="526"/>
        <v>0</v>
      </c>
      <c r="AM518" s="249">
        <f t="shared" si="498"/>
        <v>0</v>
      </c>
      <c r="AN518" s="249">
        <f t="shared" si="507"/>
        <v>0</v>
      </c>
      <c r="AO518" s="249">
        <f t="shared" si="508"/>
        <v>0</v>
      </c>
      <c r="AP518" s="249">
        <f t="shared" si="509"/>
        <v>0</v>
      </c>
      <c r="AQ518" s="251">
        <f t="shared" si="510"/>
        <v>0</v>
      </c>
      <c r="AR518" s="243">
        <f t="shared" si="499"/>
        <v>0</v>
      </c>
      <c r="AS518" s="243">
        <f t="shared" si="490"/>
        <v>0</v>
      </c>
      <c r="AT518" s="249">
        <f t="shared" si="511"/>
        <v>0</v>
      </c>
      <c r="AU518" s="249">
        <f t="shared" si="500"/>
        <v>0</v>
      </c>
      <c r="AV518" s="44">
        <f t="shared" si="527"/>
        <v>1</v>
      </c>
      <c r="AW518" s="44">
        <f t="shared" si="528"/>
        <v>0</v>
      </c>
      <c r="AX518" s="249" t="e">
        <f t="shared" si="501"/>
        <v>#VALUE!</v>
      </c>
      <c r="AY518" s="249" t="e">
        <f t="shared" si="529"/>
        <v>#VALUE!</v>
      </c>
      <c r="AZ518" s="243" t="e">
        <f t="shared" si="530"/>
        <v>#VALUE!</v>
      </c>
      <c r="BA518" s="253">
        <f t="shared" si="531"/>
        <v>0</v>
      </c>
      <c r="BB518" s="253">
        <f t="shared" si="532"/>
        <v>0</v>
      </c>
      <c r="BC518" s="226">
        <f t="shared" si="533"/>
        <v>0</v>
      </c>
      <c r="BD518" s="249" t="b">
        <f t="shared" si="534"/>
        <v>0</v>
      </c>
      <c r="BE518" s="249">
        <f t="shared" si="491"/>
        <v>0</v>
      </c>
      <c r="BF518" s="236">
        <f t="shared" si="492"/>
        <v>0</v>
      </c>
      <c r="BG518" s="80"/>
      <c r="BH518" s="80"/>
      <c r="BI518" s="80"/>
      <c r="BN518" s="82"/>
      <c r="BO518" s="82"/>
      <c r="BP518" s="82"/>
      <c r="BQ518" s="82"/>
      <c r="BR518" s="82"/>
      <c r="BS518" s="82"/>
      <c r="BU518" s="131"/>
      <c r="BV518" s="131"/>
    </row>
    <row r="519" spans="1:74" ht="12.75" customHeight="1">
      <c r="A519" s="56"/>
      <c r="B519" s="93"/>
      <c r="C519" s="40" t="str">
        <f t="shared" si="493"/>
        <v/>
      </c>
      <c r="D519" s="55" t="str">
        <f t="shared" si="537"/>
        <v/>
      </c>
      <c r="E519" s="102" t="str">
        <f t="shared" si="535"/>
        <v/>
      </c>
      <c r="F519" s="103" t="str">
        <f t="shared" si="502"/>
        <v/>
      </c>
      <c r="G519" s="102" t="str">
        <f t="shared" si="536"/>
        <v/>
      </c>
      <c r="H519" s="189" t="str">
        <f t="shared" si="503"/>
        <v/>
      </c>
      <c r="I519" s="190"/>
      <c r="J519" s="104"/>
      <c r="K519" s="104"/>
      <c r="L519" s="105" t="str">
        <f t="shared" si="494"/>
        <v/>
      </c>
      <c r="M519" s="104"/>
      <c r="N519" s="104"/>
      <c r="O519" s="107" t="str">
        <f t="shared" si="495"/>
        <v/>
      </c>
      <c r="P519" s="53"/>
      <c r="Q519" s="254"/>
      <c r="R519" s="238">
        <f t="shared" si="512"/>
        <v>0</v>
      </c>
      <c r="S519" s="44">
        <f t="shared" si="513"/>
        <v>0</v>
      </c>
      <c r="T519" s="44">
        <f t="shared" si="514"/>
        <v>1900</v>
      </c>
      <c r="U519" s="44">
        <f t="shared" si="515"/>
        <v>0</v>
      </c>
      <c r="V519" s="44">
        <f t="shared" si="516"/>
        <v>0</v>
      </c>
      <c r="W519" s="44">
        <f t="shared" si="496"/>
        <v>0</v>
      </c>
      <c r="X519" s="236">
        <f t="shared" si="517"/>
        <v>1</v>
      </c>
      <c r="Y519" s="236">
        <f t="shared" si="518"/>
        <v>0</v>
      </c>
      <c r="Z519" s="236">
        <f t="shared" si="519"/>
        <v>0</v>
      </c>
      <c r="AA519" s="236">
        <f t="shared" si="520"/>
        <v>0</v>
      </c>
      <c r="AB519" s="236">
        <f t="shared" si="521"/>
        <v>0</v>
      </c>
      <c r="AC519" s="251">
        <f>PMT(U519/R24*(AB519),1,-AQ518,AQ518)</f>
        <v>0</v>
      </c>
      <c r="AD519" s="251">
        <f t="shared" si="522"/>
        <v>0</v>
      </c>
      <c r="AE519" s="251">
        <f t="shared" si="523"/>
        <v>0</v>
      </c>
      <c r="AF519" s="251">
        <f t="shared" si="524"/>
        <v>0</v>
      </c>
      <c r="AG519" s="251">
        <f t="shared" si="525"/>
        <v>0</v>
      </c>
      <c r="AH519" s="252">
        <f t="shared" si="504"/>
        <v>0</v>
      </c>
      <c r="AI519" s="252">
        <f t="shared" si="505"/>
        <v>1</v>
      </c>
      <c r="AJ519" s="236">
        <f t="shared" si="506"/>
        <v>0</v>
      </c>
      <c r="AK519" s="249">
        <f t="shared" si="497"/>
        <v>0</v>
      </c>
      <c r="AL519" s="236">
        <f t="shared" si="526"/>
        <v>0</v>
      </c>
      <c r="AM519" s="249">
        <f t="shared" si="498"/>
        <v>0</v>
      </c>
      <c r="AN519" s="249">
        <f t="shared" si="507"/>
        <v>0</v>
      </c>
      <c r="AO519" s="249">
        <f t="shared" si="508"/>
        <v>0</v>
      </c>
      <c r="AP519" s="249">
        <f t="shared" si="509"/>
        <v>0</v>
      </c>
      <c r="AQ519" s="251">
        <f t="shared" si="510"/>
        <v>0</v>
      </c>
      <c r="AR519" s="243">
        <f t="shared" si="499"/>
        <v>0</v>
      </c>
      <c r="AS519" s="243">
        <f t="shared" si="490"/>
        <v>0</v>
      </c>
      <c r="AT519" s="249">
        <f t="shared" si="511"/>
        <v>0</v>
      </c>
      <c r="AU519" s="249">
        <f t="shared" si="500"/>
        <v>0</v>
      </c>
      <c r="AV519" s="44">
        <f t="shared" si="527"/>
        <v>1</v>
      </c>
      <c r="AW519" s="44">
        <f t="shared" si="528"/>
        <v>0</v>
      </c>
      <c r="AX519" s="249" t="e">
        <f t="shared" si="501"/>
        <v>#VALUE!</v>
      </c>
      <c r="AY519" s="249" t="e">
        <f t="shared" si="529"/>
        <v>#VALUE!</v>
      </c>
      <c r="AZ519" s="243" t="e">
        <f t="shared" si="530"/>
        <v>#VALUE!</v>
      </c>
      <c r="BA519" s="253">
        <f t="shared" si="531"/>
        <v>0</v>
      </c>
      <c r="BB519" s="253">
        <f t="shared" si="532"/>
        <v>0</v>
      </c>
      <c r="BC519" s="226">
        <f t="shared" si="533"/>
        <v>0</v>
      </c>
      <c r="BD519" s="249" t="b">
        <f t="shared" si="534"/>
        <v>0</v>
      </c>
      <c r="BE519" s="249">
        <f t="shared" si="491"/>
        <v>0</v>
      </c>
      <c r="BF519" s="236">
        <f t="shared" si="492"/>
        <v>0</v>
      </c>
      <c r="BG519" s="80"/>
      <c r="BH519" s="80"/>
      <c r="BI519" s="80"/>
      <c r="BN519" s="82"/>
      <c r="BO519" s="82"/>
      <c r="BP519" s="82"/>
      <c r="BQ519" s="82"/>
      <c r="BR519" s="82"/>
      <c r="BS519" s="82"/>
      <c r="BU519" s="131"/>
      <c r="BV519" s="131"/>
    </row>
    <row r="520" spans="1:74" ht="12.75" customHeight="1">
      <c r="A520" s="56"/>
      <c r="B520" s="93"/>
      <c r="C520" s="40" t="str">
        <f t="shared" si="493"/>
        <v/>
      </c>
      <c r="D520" s="55" t="str">
        <f t="shared" si="537"/>
        <v/>
      </c>
      <c r="E520" s="102" t="str">
        <f t="shared" si="535"/>
        <v/>
      </c>
      <c r="F520" s="103" t="str">
        <f t="shared" si="502"/>
        <v/>
      </c>
      <c r="G520" s="102" t="str">
        <f t="shared" si="536"/>
        <v/>
      </c>
      <c r="H520" s="189" t="str">
        <f t="shared" si="503"/>
        <v/>
      </c>
      <c r="I520" s="190"/>
      <c r="J520" s="104"/>
      <c r="K520" s="104"/>
      <c r="L520" s="105" t="str">
        <f t="shared" si="494"/>
        <v/>
      </c>
      <c r="M520" s="104"/>
      <c r="N520" s="104"/>
      <c r="O520" s="107" t="str">
        <f t="shared" si="495"/>
        <v/>
      </c>
      <c r="P520" s="53"/>
      <c r="Q520" s="254"/>
      <c r="R520" s="238">
        <f t="shared" si="512"/>
        <v>0</v>
      </c>
      <c r="S520" s="44">
        <f t="shared" si="513"/>
        <v>0</v>
      </c>
      <c r="T520" s="44">
        <f t="shared" si="514"/>
        <v>1900</v>
      </c>
      <c r="U520" s="44">
        <f t="shared" si="515"/>
        <v>0</v>
      </c>
      <c r="V520" s="44">
        <f t="shared" si="516"/>
        <v>0</v>
      </c>
      <c r="W520" s="44">
        <f t="shared" si="496"/>
        <v>0</v>
      </c>
      <c r="X520" s="236">
        <f t="shared" si="517"/>
        <v>1</v>
      </c>
      <c r="Y520" s="236">
        <f t="shared" si="518"/>
        <v>0</v>
      </c>
      <c r="Z520" s="236">
        <f t="shared" si="519"/>
        <v>0</v>
      </c>
      <c r="AA520" s="236">
        <f t="shared" si="520"/>
        <v>0</v>
      </c>
      <c r="AB520" s="236">
        <f t="shared" si="521"/>
        <v>0</v>
      </c>
      <c r="AC520" s="251">
        <f>PMT(U520/R24*(AB520),1,-AQ519,AQ519)</f>
        <v>0</v>
      </c>
      <c r="AD520" s="251">
        <f t="shared" si="522"/>
        <v>0</v>
      </c>
      <c r="AE520" s="251">
        <f t="shared" si="523"/>
        <v>0</v>
      </c>
      <c r="AF520" s="251">
        <f t="shared" si="524"/>
        <v>0</v>
      </c>
      <c r="AG520" s="251">
        <f t="shared" si="525"/>
        <v>0</v>
      </c>
      <c r="AH520" s="252">
        <f t="shared" si="504"/>
        <v>0</v>
      </c>
      <c r="AI520" s="252">
        <f t="shared" si="505"/>
        <v>1</v>
      </c>
      <c r="AJ520" s="236">
        <f t="shared" si="506"/>
        <v>0</v>
      </c>
      <c r="AK520" s="249">
        <f t="shared" si="497"/>
        <v>0</v>
      </c>
      <c r="AL520" s="236">
        <f t="shared" si="526"/>
        <v>0</v>
      </c>
      <c r="AM520" s="249">
        <f t="shared" si="498"/>
        <v>0</v>
      </c>
      <c r="AN520" s="249">
        <f t="shared" si="507"/>
        <v>0</v>
      </c>
      <c r="AO520" s="249">
        <f t="shared" si="508"/>
        <v>0</v>
      </c>
      <c r="AP520" s="249">
        <f t="shared" si="509"/>
        <v>0</v>
      </c>
      <c r="AQ520" s="251">
        <f t="shared" si="510"/>
        <v>0</v>
      </c>
      <c r="AR520" s="243">
        <f t="shared" si="499"/>
        <v>0</v>
      </c>
      <c r="AS520" s="243">
        <f t="shared" si="490"/>
        <v>0</v>
      </c>
      <c r="AT520" s="249">
        <f t="shared" si="511"/>
        <v>0</v>
      </c>
      <c r="AU520" s="249">
        <f t="shared" si="500"/>
        <v>0</v>
      </c>
      <c r="AV520" s="44">
        <f t="shared" si="527"/>
        <v>1</v>
      </c>
      <c r="AW520" s="44">
        <f t="shared" si="528"/>
        <v>0</v>
      </c>
      <c r="AX520" s="249" t="e">
        <f t="shared" si="501"/>
        <v>#VALUE!</v>
      </c>
      <c r="AY520" s="249" t="e">
        <f t="shared" si="529"/>
        <v>#VALUE!</v>
      </c>
      <c r="AZ520" s="243" t="e">
        <f t="shared" si="530"/>
        <v>#VALUE!</v>
      </c>
      <c r="BA520" s="253">
        <f t="shared" si="531"/>
        <v>0</v>
      </c>
      <c r="BB520" s="253">
        <f t="shared" si="532"/>
        <v>0</v>
      </c>
      <c r="BC520" s="226">
        <f t="shared" si="533"/>
        <v>0</v>
      </c>
      <c r="BD520" s="249" t="b">
        <f t="shared" si="534"/>
        <v>0</v>
      </c>
      <c r="BE520" s="249">
        <f t="shared" si="491"/>
        <v>0</v>
      </c>
      <c r="BF520" s="236">
        <f t="shared" si="492"/>
        <v>0</v>
      </c>
      <c r="BG520" s="80"/>
      <c r="BH520" s="80"/>
      <c r="BI520" s="80"/>
      <c r="BN520" s="82"/>
      <c r="BO520" s="82"/>
      <c r="BP520" s="82"/>
      <c r="BQ520" s="82"/>
      <c r="BR520" s="82"/>
      <c r="BS520" s="82"/>
      <c r="BU520" s="131"/>
      <c r="BV520" s="131"/>
    </row>
    <row r="521" spans="1:74" ht="12.75" customHeight="1">
      <c r="A521" s="56"/>
      <c r="B521" s="93"/>
      <c r="C521" s="40" t="str">
        <f t="shared" si="493"/>
        <v/>
      </c>
      <c r="D521" s="55" t="str">
        <f t="shared" si="537"/>
        <v/>
      </c>
      <c r="E521" s="102" t="str">
        <f t="shared" si="535"/>
        <v/>
      </c>
      <c r="F521" s="103" t="str">
        <f t="shared" si="502"/>
        <v/>
      </c>
      <c r="G521" s="102" t="str">
        <f t="shared" si="536"/>
        <v/>
      </c>
      <c r="H521" s="189" t="str">
        <f t="shared" si="503"/>
        <v/>
      </c>
      <c r="I521" s="190"/>
      <c r="J521" s="104"/>
      <c r="K521" s="104"/>
      <c r="L521" s="105" t="str">
        <f t="shared" si="494"/>
        <v/>
      </c>
      <c r="M521" s="104"/>
      <c r="N521" s="104"/>
      <c r="O521" s="107" t="str">
        <f t="shared" si="495"/>
        <v/>
      </c>
      <c r="P521" s="53"/>
      <c r="Q521" s="254"/>
      <c r="R521" s="238">
        <f t="shared" si="512"/>
        <v>0</v>
      </c>
      <c r="S521" s="44">
        <f t="shared" si="513"/>
        <v>0</v>
      </c>
      <c r="T521" s="44">
        <f t="shared" si="514"/>
        <v>1900</v>
      </c>
      <c r="U521" s="44">
        <f t="shared" si="515"/>
        <v>0</v>
      </c>
      <c r="V521" s="44">
        <f t="shared" si="516"/>
        <v>0</v>
      </c>
      <c r="W521" s="44">
        <f t="shared" si="496"/>
        <v>0</v>
      </c>
      <c r="X521" s="236">
        <f t="shared" si="517"/>
        <v>1</v>
      </c>
      <c r="Y521" s="236">
        <f t="shared" si="518"/>
        <v>0</v>
      </c>
      <c r="Z521" s="236">
        <f t="shared" si="519"/>
        <v>0</v>
      </c>
      <c r="AA521" s="236">
        <f t="shared" si="520"/>
        <v>0</v>
      </c>
      <c r="AB521" s="236">
        <f t="shared" si="521"/>
        <v>0</v>
      </c>
      <c r="AC521" s="251">
        <f>PMT(U521/R24*(AB521),1,-AQ520,AQ520)</f>
        <v>0</v>
      </c>
      <c r="AD521" s="251">
        <f t="shared" si="522"/>
        <v>0</v>
      </c>
      <c r="AE521" s="251">
        <f t="shared" si="523"/>
        <v>0</v>
      </c>
      <c r="AF521" s="251">
        <f t="shared" si="524"/>
        <v>0</v>
      </c>
      <c r="AG521" s="251">
        <f t="shared" si="525"/>
        <v>0</v>
      </c>
      <c r="AH521" s="252">
        <f t="shared" si="504"/>
        <v>0</v>
      </c>
      <c r="AI521" s="252">
        <f t="shared" si="505"/>
        <v>1</v>
      </c>
      <c r="AJ521" s="236">
        <f t="shared" si="506"/>
        <v>0</v>
      </c>
      <c r="AK521" s="249">
        <f t="shared" si="497"/>
        <v>0</v>
      </c>
      <c r="AL521" s="236">
        <f t="shared" si="526"/>
        <v>0</v>
      </c>
      <c r="AM521" s="249">
        <f t="shared" si="498"/>
        <v>0</v>
      </c>
      <c r="AN521" s="249">
        <f t="shared" si="507"/>
        <v>0</v>
      </c>
      <c r="AO521" s="249">
        <f t="shared" si="508"/>
        <v>0</v>
      </c>
      <c r="AP521" s="249">
        <f t="shared" si="509"/>
        <v>0</v>
      </c>
      <c r="AQ521" s="251">
        <f t="shared" si="510"/>
        <v>0</v>
      </c>
      <c r="AR521" s="243">
        <f t="shared" si="499"/>
        <v>0</v>
      </c>
      <c r="AS521" s="243">
        <f t="shared" si="490"/>
        <v>0</v>
      </c>
      <c r="AT521" s="249">
        <f t="shared" si="511"/>
        <v>0</v>
      </c>
      <c r="AU521" s="249">
        <f t="shared" si="500"/>
        <v>0</v>
      </c>
      <c r="AV521" s="44">
        <f t="shared" si="527"/>
        <v>1</v>
      </c>
      <c r="AW521" s="44">
        <f t="shared" si="528"/>
        <v>0</v>
      </c>
      <c r="AX521" s="249" t="e">
        <f t="shared" si="501"/>
        <v>#VALUE!</v>
      </c>
      <c r="AY521" s="249" t="e">
        <f t="shared" si="529"/>
        <v>#VALUE!</v>
      </c>
      <c r="AZ521" s="243" t="e">
        <f t="shared" si="530"/>
        <v>#VALUE!</v>
      </c>
      <c r="BA521" s="253">
        <f t="shared" si="531"/>
        <v>0</v>
      </c>
      <c r="BB521" s="253">
        <f t="shared" si="532"/>
        <v>0</v>
      </c>
      <c r="BC521" s="226">
        <f t="shared" si="533"/>
        <v>0</v>
      </c>
      <c r="BD521" s="249" t="b">
        <f t="shared" si="534"/>
        <v>0</v>
      </c>
      <c r="BE521" s="249">
        <f t="shared" si="491"/>
        <v>0</v>
      </c>
      <c r="BF521" s="236">
        <f t="shared" si="492"/>
        <v>0</v>
      </c>
      <c r="BG521" s="80"/>
      <c r="BH521" s="80"/>
      <c r="BI521" s="80"/>
      <c r="BN521" s="82"/>
      <c r="BO521" s="82"/>
      <c r="BP521" s="82"/>
      <c r="BQ521" s="82"/>
      <c r="BR521" s="82"/>
      <c r="BS521" s="82"/>
      <c r="BU521" s="131"/>
      <c r="BV521" s="131"/>
    </row>
    <row r="522" spans="1:74" ht="12.75" customHeight="1">
      <c r="A522" s="56"/>
      <c r="B522" s="93"/>
      <c r="C522" s="40" t="str">
        <f t="shared" si="493"/>
        <v/>
      </c>
      <c r="D522" s="55" t="str">
        <f t="shared" si="537"/>
        <v/>
      </c>
      <c r="E522" s="102" t="str">
        <f t="shared" si="535"/>
        <v/>
      </c>
      <c r="F522" s="103" t="str">
        <f t="shared" si="502"/>
        <v/>
      </c>
      <c r="G522" s="102" t="str">
        <f t="shared" si="536"/>
        <v/>
      </c>
      <c r="H522" s="189" t="str">
        <f t="shared" si="503"/>
        <v/>
      </c>
      <c r="I522" s="190"/>
      <c r="J522" s="104"/>
      <c r="K522" s="104"/>
      <c r="L522" s="105" t="str">
        <f t="shared" si="494"/>
        <v/>
      </c>
      <c r="M522" s="104"/>
      <c r="N522" s="104"/>
      <c r="O522" s="107" t="str">
        <f t="shared" si="495"/>
        <v/>
      </c>
      <c r="P522" s="53"/>
      <c r="Q522" s="254"/>
      <c r="R522" s="238">
        <f t="shared" si="512"/>
        <v>0</v>
      </c>
      <c r="S522" s="44">
        <f t="shared" si="513"/>
        <v>0</v>
      </c>
      <c r="T522" s="44">
        <f t="shared" si="514"/>
        <v>1900</v>
      </c>
      <c r="U522" s="44">
        <f t="shared" si="515"/>
        <v>0</v>
      </c>
      <c r="V522" s="44">
        <f t="shared" si="516"/>
        <v>0</v>
      </c>
      <c r="W522" s="44">
        <f t="shared" si="496"/>
        <v>0</v>
      </c>
      <c r="X522" s="236">
        <f t="shared" si="517"/>
        <v>1</v>
      </c>
      <c r="Y522" s="236">
        <f t="shared" si="518"/>
        <v>0</v>
      </c>
      <c r="Z522" s="236">
        <f t="shared" si="519"/>
        <v>0</v>
      </c>
      <c r="AA522" s="236">
        <f t="shared" si="520"/>
        <v>0</v>
      </c>
      <c r="AB522" s="236">
        <f t="shared" si="521"/>
        <v>0</v>
      </c>
      <c r="AC522" s="251">
        <f>PMT(U522/R24*(AB522),1,-AQ521,AQ521)</f>
        <v>0</v>
      </c>
      <c r="AD522" s="251">
        <f t="shared" si="522"/>
        <v>0</v>
      </c>
      <c r="AE522" s="251">
        <f t="shared" si="523"/>
        <v>0</v>
      </c>
      <c r="AF522" s="251">
        <f t="shared" si="524"/>
        <v>0</v>
      </c>
      <c r="AG522" s="251">
        <f t="shared" si="525"/>
        <v>0</v>
      </c>
      <c r="AH522" s="252">
        <f t="shared" si="504"/>
        <v>0</v>
      </c>
      <c r="AI522" s="252">
        <f t="shared" si="505"/>
        <v>1</v>
      </c>
      <c r="AJ522" s="236">
        <f t="shared" si="506"/>
        <v>0</v>
      </c>
      <c r="AK522" s="249">
        <f t="shared" si="497"/>
        <v>0</v>
      </c>
      <c r="AL522" s="236">
        <f t="shared" si="526"/>
        <v>0</v>
      </c>
      <c r="AM522" s="249">
        <f t="shared" si="498"/>
        <v>0</v>
      </c>
      <c r="AN522" s="249">
        <f t="shared" si="507"/>
        <v>0</v>
      </c>
      <c r="AO522" s="249">
        <f t="shared" si="508"/>
        <v>0</v>
      </c>
      <c r="AP522" s="249">
        <f t="shared" si="509"/>
        <v>0</v>
      </c>
      <c r="AQ522" s="251">
        <f t="shared" si="510"/>
        <v>0</v>
      </c>
      <c r="AR522" s="243">
        <f t="shared" si="499"/>
        <v>0</v>
      </c>
      <c r="AS522" s="243">
        <f t="shared" si="490"/>
        <v>0</v>
      </c>
      <c r="AT522" s="249">
        <f t="shared" si="511"/>
        <v>0</v>
      </c>
      <c r="AU522" s="249">
        <f t="shared" si="500"/>
        <v>0</v>
      </c>
      <c r="AV522" s="44">
        <f t="shared" si="527"/>
        <v>1</v>
      </c>
      <c r="AW522" s="44">
        <f t="shared" si="528"/>
        <v>0</v>
      </c>
      <c r="AX522" s="249" t="e">
        <f t="shared" si="501"/>
        <v>#VALUE!</v>
      </c>
      <c r="AY522" s="249" t="e">
        <f t="shared" si="529"/>
        <v>#VALUE!</v>
      </c>
      <c r="AZ522" s="243" t="e">
        <f t="shared" si="530"/>
        <v>#VALUE!</v>
      </c>
      <c r="BA522" s="253">
        <f t="shared" si="531"/>
        <v>0</v>
      </c>
      <c r="BB522" s="253">
        <f t="shared" si="532"/>
        <v>0</v>
      </c>
      <c r="BC522" s="226">
        <f t="shared" si="533"/>
        <v>0</v>
      </c>
      <c r="BD522" s="249" t="b">
        <f t="shared" si="534"/>
        <v>0</v>
      </c>
      <c r="BE522" s="249">
        <f t="shared" si="491"/>
        <v>0</v>
      </c>
      <c r="BF522" s="236">
        <f t="shared" si="492"/>
        <v>0</v>
      </c>
      <c r="BG522" s="80"/>
      <c r="BH522" s="80"/>
      <c r="BI522" s="80"/>
      <c r="BN522" s="82"/>
      <c r="BO522" s="82"/>
      <c r="BP522" s="82"/>
      <c r="BQ522" s="82"/>
      <c r="BR522" s="82"/>
      <c r="BS522" s="82"/>
      <c r="BU522" s="131"/>
      <c r="BV522" s="131"/>
    </row>
    <row r="523" spans="1:74" ht="12.75" customHeight="1">
      <c r="A523" s="56"/>
      <c r="B523" s="93"/>
      <c r="C523" s="40" t="str">
        <f t="shared" si="493"/>
        <v/>
      </c>
      <c r="D523" s="55" t="str">
        <f t="shared" si="537"/>
        <v/>
      </c>
      <c r="E523" s="102" t="str">
        <f t="shared" si="535"/>
        <v/>
      </c>
      <c r="F523" s="103" t="str">
        <f t="shared" si="502"/>
        <v/>
      </c>
      <c r="G523" s="102" t="str">
        <f t="shared" si="536"/>
        <v/>
      </c>
      <c r="H523" s="189" t="str">
        <f t="shared" si="503"/>
        <v/>
      </c>
      <c r="I523" s="190"/>
      <c r="J523" s="104"/>
      <c r="K523" s="104"/>
      <c r="L523" s="105" t="str">
        <f t="shared" si="494"/>
        <v/>
      </c>
      <c r="M523" s="104"/>
      <c r="N523" s="104"/>
      <c r="O523" s="107" t="str">
        <f t="shared" si="495"/>
        <v/>
      </c>
      <c r="P523" s="53"/>
      <c r="Q523" s="254"/>
      <c r="R523" s="238">
        <f t="shared" si="512"/>
        <v>0</v>
      </c>
      <c r="S523" s="44">
        <f t="shared" si="513"/>
        <v>0</v>
      </c>
      <c r="T523" s="44">
        <f t="shared" si="514"/>
        <v>1900</v>
      </c>
      <c r="U523" s="44">
        <f t="shared" si="515"/>
        <v>0</v>
      </c>
      <c r="V523" s="44">
        <f t="shared" si="516"/>
        <v>0</v>
      </c>
      <c r="W523" s="44">
        <f t="shared" si="496"/>
        <v>0</v>
      </c>
      <c r="X523" s="236">
        <f t="shared" si="517"/>
        <v>1</v>
      </c>
      <c r="Y523" s="236">
        <f t="shared" si="518"/>
        <v>0</v>
      </c>
      <c r="Z523" s="236">
        <f t="shared" si="519"/>
        <v>0</v>
      </c>
      <c r="AA523" s="236">
        <f t="shared" si="520"/>
        <v>0</v>
      </c>
      <c r="AB523" s="236">
        <f t="shared" si="521"/>
        <v>0</v>
      </c>
      <c r="AC523" s="251">
        <f>PMT(U523/R24*(AB523),1,-AQ522,AQ522)</f>
        <v>0</v>
      </c>
      <c r="AD523" s="251">
        <f t="shared" si="522"/>
        <v>0</v>
      </c>
      <c r="AE523" s="251">
        <f t="shared" si="523"/>
        <v>0</v>
      </c>
      <c r="AF523" s="251">
        <f t="shared" si="524"/>
        <v>0</v>
      </c>
      <c r="AG523" s="251">
        <f t="shared" si="525"/>
        <v>0</v>
      </c>
      <c r="AH523" s="252">
        <f t="shared" si="504"/>
        <v>0</v>
      </c>
      <c r="AI523" s="252">
        <f t="shared" si="505"/>
        <v>1</v>
      </c>
      <c r="AJ523" s="236">
        <f t="shared" si="506"/>
        <v>0</v>
      </c>
      <c r="AK523" s="249">
        <f t="shared" si="497"/>
        <v>0</v>
      </c>
      <c r="AL523" s="236">
        <f t="shared" si="526"/>
        <v>0</v>
      </c>
      <c r="AM523" s="249">
        <f t="shared" si="498"/>
        <v>0</v>
      </c>
      <c r="AN523" s="249">
        <f t="shared" si="507"/>
        <v>0</v>
      </c>
      <c r="AO523" s="249">
        <f t="shared" si="508"/>
        <v>0</v>
      </c>
      <c r="AP523" s="249">
        <f t="shared" si="509"/>
        <v>0</v>
      </c>
      <c r="AQ523" s="251">
        <f t="shared" si="510"/>
        <v>0</v>
      </c>
      <c r="AR523" s="243">
        <f t="shared" si="499"/>
        <v>0</v>
      </c>
      <c r="AS523" s="243">
        <f t="shared" si="490"/>
        <v>0</v>
      </c>
      <c r="AT523" s="249">
        <f t="shared" si="511"/>
        <v>0</v>
      </c>
      <c r="AU523" s="249">
        <f t="shared" si="500"/>
        <v>0</v>
      </c>
      <c r="AV523" s="44">
        <f t="shared" si="527"/>
        <v>1</v>
      </c>
      <c r="AW523" s="44">
        <f t="shared" si="528"/>
        <v>0</v>
      </c>
      <c r="AX523" s="249" t="e">
        <f t="shared" si="501"/>
        <v>#VALUE!</v>
      </c>
      <c r="AY523" s="249" t="e">
        <f t="shared" si="529"/>
        <v>#VALUE!</v>
      </c>
      <c r="AZ523" s="243" t="e">
        <f t="shared" si="530"/>
        <v>#VALUE!</v>
      </c>
      <c r="BA523" s="253">
        <f t="shared" si="531"/>
        <v>0</v>
      </c>
      <c r="BB523" s="253">
        <f t="shared" si="532"/>
        <v>0</v>
      </c>
      <c r="BC523" s="226">
        <f t="shared" si="533"/>
        <v>0</v>
      </c>
      <c r="BD523" s="249" t="b">
        <f t="shared" si="534"/>
        <v>0</v>
      </c>
      <c r="BE523" s="249">
        <f t="shared" si="491"/>
        <v>0</v>
      </c>
      <c r="BF523" s="236">
        <f t="shared" si="492"/>
        <v>0</v>
      </c>
      <c r="BG523" s="80"/>
      <c r="BH523" s="80"/>
      <c r="BI523" s="80"/>
      <c r="BN523" s="82"/>
      <c r="BO523" s="82"/>
      <c r="BP523" s="82"/>
      <c r="BQ523" s="82"/>
      <c r="BR523" s="82"/>
      <c r="BS523" s="82"/>
      <c r="BU523" s="131"/>
      <c r="BV523" s="131"/>
    </row>
    <row r="524" spans="1:74" ht="12.75" customHeight="1">
      <c r="A524" s="56"/>
      <c r="B524" s="93"/>
      <c r="C524" s="40" t="str">
        <f t="shared" si="493"/>
        <v/>
      </c>
      <c r="D524" s="55" t="str">
        <f t="shared" si="537"/>
        <v/>
      </c>
      <c r="E524" s="102" t="str">
        <f t="shared" si="535"/>
        <v/>
      </c>
      <c r="F524" s="103" t="str">
        <f t="shared" si="502"/>
        <v/>
      </c>
      <c r="G524" s="102" t="str">
        <f t="shared" si="536"/>
        <v/>
      </c>
      <c r="H524" s="189" t="str">
        <f t="shared" si="503"/>
        <v/>
      </c>
      <c r="I524" s="190"/>
      <c r="J524" s="104"/>
      <c r="K524" s="104"/>
      <c r="L524" s="105" t="str">
        <f t="shared" si="494"/>
        <v/>
      </c>
      <c r="M524" s="104"/>
      <c r="N524" s="104"/>
      <c r="O524" s="107" t="str">
        <f t="shared" si="495"/>
        <v/>
      </c>
      <c r="P524" s="53"/>
      <c r="Q524" s="254"/>
      <c r="R524" s="238">
        <f t="shared" si="512"/>
        <v>0</v>
      </c>
      <c r="S524" s="44">
        <f t="shared" si="513"/>
        <v>0</v>
      </c>
      <c r="T524" s="44">
        <f t="shared" si="514"/>
        <v>1900</v>
      </c>
      <c r="U524" s="44">
        <f t="shared" si="515"/>
        <v>0</v>
      </c>
      <c r="V524" s="44">
        <f t="shared" si="516"/>
        <v>0</v>
      </c>
      <c r="W524" s="44">
        <f t="shared" si="496"/>
        <v>0</v>
      </c>
      <c r="X524" s="236">
        <f t="shared" si="517"/>
        <v>1</v>
      </c>
      <c r="Y524" s="236">
        <f t="shared" si="518"/>
        <v>0</v>
      </c>
      <c r="Z524" s="236">
        <f t="shared" si="519"/>
        <v>0</v>
      </c>
      <c r="AA524" s="236">
        <f t="shared" si="520"/>
        <v>0</v>
      </c>
      <c r="AB524" s="236">
        <f t="shared" si="521"/>
        <v>0</v>
      </c>
      <c r="AC524" s="251">
        <f>PMT(U524/R24*(AB524),1,-AQ523,AQ523)</f>
        <v>0</v>
      </c>
      <c r="AD524" s="251">
        <f t="shared" si="522"/>
        <v>0</v>
      </c>
      <c r="AE524" s="251">
        <f t="shared" si="523"/>
        <v>0</v>
      </c>
      <c r="AF524" s="251">
        <f t="shared" si="524"/>
        <v>0</v>
      </c>
      <c r="AG524" s="251">
        <f t="shared" si="525"/>
        <v>0</v>
      </c>
      <c r="AH524" s="252">
        <f t="shared" si="504"/>
        <v>0</v>
      </c>
      <c r="AI524" s="252">
        <f t="shared" si="505"/>
        <v>1</v>
      </c>
      <c r="AJ524" s="236">
        <f t="shared" si="506"/>
        <v>0</v>
      </c>
      <c r="AK524" s="249">
        <f t="shared" si="497"/>
        <v>0</v>
      </c>
      <c r="AL524" s="236">
        <f t="shared" si="526"/>
        <v>0</v>
      </c>
      <c r="AM524" s="249">
        <f t="shared" si="498"/>
        <v>0</v>
      </c>
      <c r="AN524" s="249">
        <f t="shared" si="507"/>
        <v>0</v>
      </c>
      <c r="AO524" s="249">
        <f t="shared" si="508"/>
        <v>0</v>
      </c>
      <c r="AP524" s="249">
        <f t="shared" si="509"/>
        <v>0</v>
      </c>
      <c r="AQ524" s="251">
        <f t="shared" si="510"/>
        <v>0</v>
      </c>
      <c r="AR524" s="243">
        <f t="shared" si="499"/>
        <v>0</v>
      </c>
      <c r="AS524" s="243">
        <f t="shared" si="490"/>
        <v>0</v>
      </c>
      <c r="AT524" s="249">
        <f t="shared" si="511"/>
        <v>0</v>
      </c>
      <c r="AU524" s="249">
        <f t="shared" si="500"/>
        <v>0</v>
      </c>
      <c r="AV524" s="44">
        <f t="shared" si="527"/>
        <v>1</v>
      </c>
      <c r="AW524" s="44">
        <f t="shared" si="528"/>
        <v>0</v>
      </c>
      <c r="AX524" s="249" t="e">
        <f t="shared" si="501"/>
        <v>#VALUE!</v>
      </c>
      <c r="AY524" s="249" t="e">
        <f t="shared" si="529"/>
        <v>#VALUE!</v>
      </c>
      <c r="AZ524" s="243" t="e">
        <f t="shared" si="530"/>
        <v>#VALUE!</v>
      </c>
      <c r="BA524" s="253">
        <f t="shared" si="531"/>
        <v>0</v>
      </c>
      <c r="BB524" s="253">
        <f t="shared" si="532"/>
        <v>0</v>
      </c>
      <c r="BC524" s="226">
        <f t="shared" si="533"/>
        <v>0</v>
      </c>
      <c r="BD524" s="249" t="b">
        <f t="shared" si="534"/>
        <v>0</v>
      </c>
      <c r="BE524" s="249">
        <f t="shared" si="491"/>
        <v>0</v>
      </c>
      <c r="BF524" s="236">
        <f t="shared" si="492"/>
        <v>0</v>
      </c>
      <c r="BG524" s="80"/>
      <c r="BH524" s="80"/>
      <c r="BI524" s="80"/>
      <c r="BN524" s="82"/>
      <c r="BO524" s="82"/>
      <c r="BP524" s="82"/>
      <c r="BQ524" s="82"/>
      <c r="BR524" s="82"/>
      <c r="BS524" s="82"/>
      <c r="BU524" s="131"/>
      <c r="BV524" s="131"/>
    </row>
    <row r="525" spans="1:74" ht="12.75" customHeight="1">
      <c r="A525" s="56"/>
      <c r="B525" s="93"/>
      <c r="C525" s="40" t="str">
        <f t="shared" si="493"/>
        <v/>
      </c>
      <c r="D525" s="55" t="str">
        <f t="shared" ref="D525" si="538">IF(A525="","",(D524))</f>
        <v/>
      </c>
      <c r="E525" s="102" t="str">
        <f t="shared" si="535"/>
        <v/>
      </c>
      <c r="F525" s="103" t="str">
        <f t="shared" si="502"/>
        <v/>
      </c>
      <c r="G525" s="102" t="str">
        <f t="shared" si="536"/>
        <v/>
      </c>
      <c r="H525" s="189" t="str">
        <f t="shared" si="503"/>
        <v/>
      </c>
      <c r="I525" s="190"/>
      <c r="J525" s="104"/>
      <c r="K525" s="104"/>
      <c r="L525" s="105" t="str">
        <f t="shared" si="494"/>
        <v/>
      </c>
      <c r="M525" s="104"/>
      <c r="N525" s="104"/>
      <c r="O525" s="107" t="str">
        <f t="shared" si="495"/>
        <v/>
      </c>
      <c r="P525" s="53"/>
      <c r="Q525" s="254"/>
      <c r="R525" s="238">
        <f t="shared" si="512"/>
        <v>0</v>
      </c>
      <c r="S525" s="44">
        <f t="shared" si="513"/>
        <v>0</v>
      </c>
      <c r="T525" s="44">
        <f t="shared" si="514"/>
        <v>1900</v>
      </c>
      <c r="U525" s="44">
        <f t="shared" si="515"/>
        <v>0</v>
      </c>
      <c r="V525" s="44">
        <f t="shared" si="516"/>
        <v>0</v>
      </c>
      <c r="W525" s="44">
        <f t="shared" si="496"/>
        <v>0</v>
      </c>
      <c r="X525" s="236">
        <f t="shared" si="517"/>
        <v>1</v>
      </c>
      <c r="Y525" s="236">
        <f t="shared" si="518"/>
        <v>0</v>
      </c>
      <c r="Z525" s="236">
        <f t="shared" si="519"/>
        <v>0</v>
      </c>
      <c r="AA525" s="236">
        <f t="shared" si="520"/>
        <v>0</v>
      </c>
      <c r="AB525" s="236">
        <f t="shared" si="521"/>
        <v>0</v>
      </c>
      <c r="AC525" s="251">
        <f>PMT(U525/R24*(AB525),1,-AQ524,AQ524)</f>
        <v>0</v>
      </c>
      <c r="AD525" s="251">
        <f t="shared" si="522"/>
        <v>0</v>
      </c>
      <c r="AE525" s="251">
        <f t="shared" si="523"/>
        <v>0</v>
      </c>
      <c r="AF525" s="251">
        <f t="shared" si="524"/>
        <v>0</v>
      </c>
      <c r="AG525" s="251">
        <f t="shared" si="525"/>
        <v>0</v>
      </c>
      <c r="AH525" s="252">
        <f t="shared" si="504"/>
        <v>0</v>
      </c>
      <c r="AI525" s="252">
        <f t="shared" si="505"/>
        <v>1</v>
      </c>
      <c r="AJ525" s="236">
        <f t="shared" si="506"/>
        <v>0</v>
      </c>
      <c r="AK525" s="249">
        <f t="shared" si="497"/>
        <v>0</v>
      </c>
      <c r="AL525" s="236">
        <f t="shared" si="526"/>
        <v>0</v>
      </c>
      <c r="AM525" s="249">
        <f t="shared" si="498"/>
        <v>0</v>
      </c>
      <c r="AN525" s="249">
        <f t="shared" si="507"/>
        <v>0</v>
      </c>
      <c r="AO525" s="249">
        <f t="shared" si="508"/>
        <v>0</v>
      </c>
      <c r="AP525" s="249">
        <f t="shared" si="509"/>
        <v>0</v>
      </c>
      <c r="AQ525" s="251">
        <f t="shared" si="510"/>
        <v>0</v>
      </c>
      <c r="AR525" s="243">
        <f t="shared" si="499"/>
        <v>0</v>
      </c>
      <c r="AS525" s="243">
        <f t="shared" si="490"/>
        <v>0</v>
      </c>
      <c r="AT525" s="249">
        <f t="shared" si="511"/>
        <v>0</v>
      </c>
      <c r="AU525" s="249">
        <f t="shared" si="500"/>
        <v>0</v>
      </c>
      <c r="AV525" s="44">
        <f t="shared" si="527"/>
        <v>1</v>
      </c>
      <c r="AW525" s="44">
        <f t="shared" si="528"/>
        <v>0</v>
      </c>
      <c r="AX525" s="249" t="e">
        <f t="shared" si="501"/>
        <v>#VALUE!</v>
      </c>
      <c r="AY525" s="249" t="e">
        <f>IF(AU526=0,(AX525*AV525),0)</f>
        <v>#VALUE!</v>
      </c>
      <c r="AZ525" s="243" t="e">
        <f>SUM((AX525*AT526)-AY525)</f>
        <v>#VALUE!</v>
      </c>
      <c r="BA525" s="253">
        <f t="shared" si="531"/>
        <v>0</v>
      </c>
      <c r="BB525" s="253">
        <f t="shared" si="532"/>
        <v>0</v>
      </c>
      <c r="BC525" s="226">
        <f t="shared" si="533"/>
        <v>0</v>
      </c>
      <c r="BD525" s="249" t="b">
        <f t="shared" si="534"/>
        <v>0</v>
      </c>
      <c r="BE525" s="249">
        <f t="shared" si="491"/>
        <v>0</v>
      </c>
      <c r="BF525" s="236">
        <f t="shared" si="492"/>
        <v>0</v>
      </c>
      <c r="BG525" s="80"/>
      <c r="BH525" s="80"/>
      <c r="BI525" s="80"/>
      <c r="BN525" s="82"/>
      <c r="BO525" s="82"/>
      <c r="BP525" s="82"/>
      <c r="BQ525" s="82"/>
      <c r="BR525" s="82"/>
      <c r="BS525" s="82"/>
      <c r="BU525" s="131"/>
      <c r="BV525" s="131"/>
    </row>
    <row r="526" spans="1:74" ht="6.75" customHeight="1">
      <c r="X526" s="236"/>
      <c r="Y526" s="236"/>
      <c r="Z526" s="251"/>
      <c r="AA526" s="251"/>
      <c r="AB526" s="251"/>
      <c r="AD526" s="249"/>
      <c r="AE526" s="249"/>
      <c r="AG526" s="249"/>
      <c r="AH526" s="251"/>
      <c r="AI526" s="243"/>
      <c r="AJ526" s="249"/>
      <c r="AK526" s="251"/>
      <c r="AL526" s="249"/>
      <c r="AM526" s="243"/>
      <c r="AN526" s="44"/>
      <c r="AZ526" s="226"/>
      <c r="BA526" s="44"/>
      <c r="BB526" s="44"/>
      <c r="BC526" s="44"/>
      <c r="BD526" s="44"/>
      <c r="BE526" s="44"/>
      <c r="BF526" s="44"/>
      <c r="BG526" s="80"/>
      <c r="BH526" s="80"/>
      <c r="BI526" s="80"/>
      <c r="BK526" s="82"/>
      <c r="BL526" s="82"/>
      <c r="BM526" s="82"/>
      <c r="BN526" s="82"/>
      <c r="BO526" s="82"/>
      <c r="BP526" s="82"/>
      <c r="BQ526" s="82"/>
      <c r="BR526" s="131"/>
      <c r="BS526" s="131"/>
      <c r="BT526" s="46"/>
    </row>
    <row r="527" spans="1:74" ht="15" hidden="1" customHeight="1">
      <c r="AJ527" s="236"/>
      <c r="BB527" s="226"/>
      <c r="BC527" s="44"/>
      <c r="BD527" s="44"/>
      <c r="BE527" s="44"/>
      <c r="BF527" s="44"/>
      <c r="BG527" s="80"/>
      <c r="BH527" s="80"/>
      <c r="BI527" s="80"/>
      <c r="BM527" s="82"/>
      <c r="BN527" s="82"/>
      <c r="BO527" s="82"/>
      <c r="BP527" s="82"/>
      <c r="BQ527" s="82"/>
      <c r="BR527" s="82"/>
      <c r="BS527" s="82"/>
    </row>
    <row r="528" spans="1:74" ht="15" hidden="1" customHeight="1">
      <c r="BA528" s="226"/>
      <c r="BB528" s="44"/>
      <c r="BC528" s="44"/>
      <c r="BD528" s="44"/>
      <c r="BE528" s="44"/>
      <c r="BF528" s="44"/>
      <c r="BG528" s="80"/>
      <c r="BH528" s="80"/>
      <c r="BI528" s="80"/>
      <c r="BL528" s="82"/>
      <c r="BM528" s="82"/>
      <c r="BN528" s="82"/>
      <c r="BO528" s="82"/>
      <c r="BP528" s="82"/>
      <c r="BQ528" s="82"/>
      <c r="BR528" s="82"/>
      <c r="BS528" s="82"/>
    </row>
    <row r="529" spans="53:71" ht="15" hidden="1" customHeight="1">
      <c r="BA529" s="226"/>
      <c r="BB529" s="44"/>
      <c r="BC529" s="44"/>
      <c r="BD529" s="44"/>
      <c r="BE529" s="44"/>
      <c r="BF529" s="44"/>
      <c r="BG529" s="80"/>
      <c r="BH529" s="80"/>
      <c r="BI529" s="80"/>
      <c r="BL529" s="82"/>
      <c r="BM529" s="82"/>
      <c r="BN529" s="82"/>
      <c r="BO529" s="82"/>
      <c r="BP529" s="82"/>
      <c r="BQ529" s="82"/>
      <c r="BR529" s="82"/>
      <c r="BS529" s="82"/>
    </row>
    <row r="530" spans="53:71" ht="15" hidden="1" customHeight="1">
      <c r="BA530" s="226"/>
      <c r="BB530" s="44"/>
      <c r="BC530" s="44"/>
      <c r="BD530" s="44"/>
      <c r="BE530" s="44"/>
      <c r="BF530" s="44"/>
      <c r="BG530" s="80"/>
      <c r="BH530" s="80"/>
      <c r="BI530" s="80"/>
      <c r="BL530" s="82"/>
      <c r="BM530" s="82"/>
      <c r="BN530" s="82"/>
      <c r="BO530" s="82"/>
      <c r="BP530" s="82"/>
      <c r="BQ530" s="82"/>
      <c r="BR530" s="82"/>
      <c r="BS530" s="82"/>
    </row>
  </sheetData>
  <sheetProtection password="90CF" sheet="1" objects="1" scenarios="1" selectLockedCells="1"/>
  <dataConsolidate/>
  <mergeCells count="540">
    <mergeCell ref="H525:I525"/>
    <mergeCell ref="J24:P24"/>
    <mergeCell ref="E12:F12"/>
    <mergeCell ref="M20:P22"/>
    <mergeCell ref="G12:J12"/>
    <mergeCell ref="H520:I520"/>
    <mergeCell ref="H521:I521"/>
    <mergeCell ref="H522:I522"/>
    <mergeCell ref="H523:I523"/>
    <mergeCell ref="H524:I524"/>
    <mergeCell ref="H515:I515"/>
    <mergeCell ref="H516:I516"/>
    <mergeCell ref="H517:I517"/>
    <mergeCell ref="H518:I518"/>
    <mergeCell ref="H519:I519"/>
    <mergeCell ref="H510:I510"/>
    <mergeCell ref="H511:I511"/>
    <mergeCell ref="H512:I512"/>
    <mergeCell ref="H513:I513"/>
    <mergeCell ref="H514:I514"/>
    <mergeCell ref="H505:I505"/>
    <mergeCell ref="H506:I506"/>
    <mergeCell ref="H507:I507"/>
    <mergeCell ref="H508:I508"/>
    <mergeCell ref="H509:I509"/>
    <mergeCell ref="H500:I500"/>
    <mergeCell ref="H501:I501"/>
    <mergeCell ref="H502:I502"/>
    <mergeCell ref="H503:I503"/>
    <mergeCell ref="H504:I504"/>
    <mergeCell ref="H495:I495"/>
    <mergeCell ref="H496:I496"/>
    <mergeCell ref="H497:I497"/>
    <mergeCell ref="H498:I498"/>
    <mergeCell ref="H499:I499"/>
    <mergeCell ref="H490:I490"/>
    <mergeCell ref="H491:I491"/>
    <mergeCell ref="H492:I492"/>
    <mergeCell ref="H493:I493"/>
    <mergeCell ref="H494:I494"/>
    <mergeCell ref="H485:I485"/>
    <mergeCell ref="H486:I486"/>
    <mergeCell ref="H487:I487"/>
    <mergeCell ref="H488:I488"/>
    <mergeCell ref="H489:I489"/>
    <mergeCell ref="H480:I480"/>
    <mergeCell ref="H481:I481"/>
    <mergeCell ref="H482:I482"/>
    <mergeCell ref="H483:I483"/>
    <mergeCell ref="H484:I484"/>
    <mergeCell ref="H475:I475"/>
    <mergeCell ref="H476:I476"/>
    <mergeCell ref="H477:I477"/>
    <mergeCell ref="H478:I478"/>
    <mergeCell ref="H479:I479"/>
    <mergeCell ref="H470:I470"/>
    <mergeCell ref="H471:I471"/>
    <mergeCell ref="H472:I472"/>
    <mergeCell ref="H473:I473"/>
    <mergeCell ref="H474:I474"/>
    <mergeCell ref="H465:I465"/>
    <mergeCell ref="H466:I466"/>
    <mergeCell ref="H467:I467"/>
    <mergeCell ref="H468:I468"/>
    <mergeCell ref="H469:I469"/>
    <mergeCell ref="H460:I460"/>
    <mergeCell ref="H461:I461"/>
    <mergeCell ref="H462:I462"/>
    <mergeCell ref="H463:I463"/>
    <mergeCell ref="H464:I464"/>
    <mergeCell ref="H455:I455"/>
    <mergeCell ref="H456:I456"/>
    <mergeCell ref="H457:I457"/>
    <mergeCell ref="H458:I458"/>
    <mergeCell ref="H459:I459"/>
    <mergeCell ref="H450:I450"/>
    <mergeCell ref="H451:I451"/>
    <mergeCell ref="H452:I452"/>
    <mergeCell ref="H453:I453"/>
    <mergeCell ref="H454:I454"/>
    <mergeCell ref="H445:I445"/>
    <mergeCell ref="H446:I446"/>
    <mergeCell ref="H447:I447"/>
    <mergeCell ref="H448:I448"/>
    <mergeCell ref="H449:I449"/>
    <mergeCell ref="H440:I440"/>
    <mergeCell ref="H441:I441"/>
    <mergeCell ref="H442:I442"/>
    <mergeCell ref="H443:I443"/>
    <mergeCell ref="H444:I444"/>
    <mergeCell ref="H435:I435"/>
    <mergeCell ref="H436:I436"/>
    <mergeCell ref="H437:I437"/>
    <mergeCell ref="H438:I438"/>
    <mergeCell ref="H439:I439"/>
    <mergeCell ref="H430:I430"/>
    <mergeCell ref="H431:I431"/>
    <mergeCell ref="H432:I432"/>
    <mergeCell ref="H433:I433"/>
    <mergeCell ref="H434:I434"/>
    <mergeCell ref="H425:I425"/>
    <mergeCell ref="H426:I426"/>
    <mergeCell ref="H427:I427"/>
    <mergeCell ref="H428:I428"/>
    <mergeCell ref="H429:I429"/>
    <mergeCell ref="H420:I420"/>
    <mergeCell ref="H421:I421"/>
    <mergeCell ref="H422:I422"/>
    <mergeCell ref="H423:I423"/>
    <mergeCell ref="H424:I424"/>
    <mergeCell ref="H415:I415"/>
    <mergeCell ref="H416:I416"/>
    <mergeCell ref="H417:I417"/>
    <mergeCell ref="H418:I418"/>
    <mergeCell ref="H419:I419"/>
    <mergeCell ref="H410:I410"/>
    <mergeCell ref="H411:I411"/>
    <mergeCell ref="H412:I412"/>
    <mergeCell ref="H413:I413"/>
    <mergeCell ref="H414:I414"/>
    <mergeCell ref="H405:I405"/>
    <mergeCell ref="H406:I406"/>
    <mergeCell ref="H407:I407"/>
    <mergeCell ref="H408:I408"/>
    <mergeCell ref="H409:I409"/>
    <mergeCell ref="H400:I400"/>
    <mergeCell ref="H401:I401"/>
    <mergeCell ref="H402:I402"/>
    <mergeCell ref="H403:I403"/>
    <mergeCell ref="H404:I404"/>
    <mergeCell ref="H395:I395"/>
    <mergeCell ref="H396:I396"/>
    <mergeCell ref="H397:I397"/>
    <mergeCell ref="H398:I398"/>
    <mergeCell ref="H399:I399"/>
    <mergeCell ref="H390:I390"/>
    <mergeCell ref="H391:I391"/>
    <mergeCell ref="H392:I392"/>
    <mergeCell ref="H393:I393"/>
    <mergeCell ref="H394:I394"/>
    <mergeCell ref="H385:I385"/>
    <mergeCell ref="H386:I386"/>
    <mergeCell ref="H387:I387"/>
    <mergeCell ref="H388:I388"/>
    <mergeCell ref="H389:I389"/>
    <mergeCell ref="H380:I380"/>
    <mergeCell ref="H381:I381"/>
    <mergeCell ref="H382:I382"/>
    <mergeCell ref="H383:I383"/>
    <mergeCell ref="H384:I384"/>
    <mergeCell ref="H375:I375"/>
    <mergeCell ref="H376:I376"/>
    <mergeCell ref="H377:I377"/>
    <mergeCell ref="H378:I378"/>
    <mergeCell ref="H379:I379"/>
    <mergeCell ref="H370:I370"/>
    <mergeCell ref="H371:I371"/>
    <mergeCell ref="H372:I372"/>
    <mergeCell ref="H373:I373"/>
    <mergeCell ref="H374:I374"/>
    <mergeCell ref="H365:I365"/>
    <mergeCell ref="H366:I366"/>
    <mergeCell ref="H367:I367"/>
    <mergeCell ref="H368:I368"/>
    <mergeCell ref="H369:I369"/>
    <mergeCell ref="H360:I360"/>
    <mergeCell ref="H361:I361"/>
    <mergeCell ref="H362:I362"/>
    <mergeCell ref="H363:I363"/>
    <mergeCell ref="H364:I364"/>
    <mergeCell ref="H355:I355"/>
    <mergeCell ref="H356:I356"/>
    <mergeCell ref="H357:I357"/>
    <mergeCell ref="H358:I358"/>
    <mergeCell ref="H359:I359"/>
    <mergeCell ref="H350:I350"/>
    <mergeCell ref="H351:I351"/>
    <mergeCell ref="H352:I352"/>
    <mergeCell ref="H353:I353"/>
    <mergeCell ref="H354:I354"/>
    <mergeCell ref="H345:I345"/>
    <mergeCell ref="H346:I346"/>
    <mergeCell ref="H347:I347"/>
    <mergeCell ref="H348:I348"/>
    <mergeCell ref="H349:I349"/>
    <mergeCell ref="H340:I340"/>
    <mergeCell ref="H341:I341"/>
    <mergeCell ref="H342:I342"/>
    <mergeCell ref="H343:I343"/>
    <mergeCell ref="H344:I344"/>
    <mergeCell ref="H335:I335"/>
    <mergeCell ref="H336:I336"/>
    <mergeCell ref="H337:I337"/>
    <mergeCell ref="H338:I338"/>
    <mergeCell ref="H339:I339"/>
    <mergeCell ref="H330:I330"/>
    <mergeCell ref="H331:I331"/>
    <mergeCell ref="H332:I332"/>
    <mergeCell ref="H333:I333"/>
    <mergeCell ref="H334:I334"/>
    <mergeCell ref="H325:I325"/>
    <mergeCell ref="H326:I326"/>
    <mergeCell ref="H327:I327"/>
    <mergeCell ref="H328:I328"/>
    <mergeCell ref="H329:I329"/>
    <mergeCell ref="H320:I320"/>
    <mergeCell ref="H321:I321"/>
    <mergeCell ref="H322:I322"/>
    <mergeCell ref="H323:I323"/>
    <mergeCell ref="H324:I324"/>
    <mergeCell ref="H315:I315"/>
    <mergeCell ref="H316:I316"/>
    <mergeCell ref="H317:I317"/>
    <mergeCell ref="H318:I318"/>
    <mergeCell ref="H319:I319"/>
    <mergeCell ref="H310:I310"/>
    <mergeCell ref="H311:I311"/>
    <mergeCell ref="H312:I312"/>
    <mergeCell ref="H313:I313"/>
    <mergeCell ref="H314:I314"/>
    <mergeCell ref="H305:I305"/>
    <mergeCell ref="H306:I306"/>
    <mergeCell ref="H307:I307"/>
    <mergeCell ref="H308:I308"/>
    <mergeCell ref="H309:I309"/>
    <mergeCell ref="H300:I300"/>
    <mergeCell ref="H301:I301"/>
    <mergeCell ref="H302:I302"/>
    <mergeCell ref="H303:I303"/>
    <mergeCell ref="H304:I304"/>
    <mergeCell ref="H295:I295"/>
    <mergeCell ref="H296:I296"/>
    <mergeCell ref="H297:I297"/>
    <mergeCell ref="H298:I298"/>
    <mergeCell ref="H299:I299"/>
    <mergeCell ref="H290:I290"/>
    <mergeCell ref="H291:I291"/>
    <mergeCell ref="H292:I292"/>
    <mergeCell ref="H293:I293"/>
    <mergeCell ref="H294:I294"/>
    <mergeCell ref="H285:I285"/>
    <mergeCell ref="H286:I286"/>
    <mergeCell ref="H287:I287"/>
    <mergeCell ref="H288:I288"/>
    <mergeCell ref="H289:I289"/>
    <mergeCell ref="H280:I280"/>
    <mergeCell ref="H281:I281"/>
    <mergeCell ref="H282:I282"/>
    <mergeCell ref="H283:I283"/>
    <mergeCell ref="H284:I284"/>
    <mergeCell ref="H275:I275"/>
    <mergeCell ref="H276:I276"/>
    <mergeCell ref="H277:I277"/>
    <mergeCell ref="H278:I278"/>
    <mergeCell ref="H279:I279"/>
    <mergeCell ref="H270:I270"/>
    <mergeCell ref="H271:I271"/>
    <mergeCell ref="H272:I272"/>
    <mergeCell ref="H273:I273"/>
    <mergeCell ref="H274:I274"/>
    <mergeCell ref="H265:I265"/>
    <mergeCell ref="H266:I266"/>
    <mergeCell ref="H267:I267"/>
    <mergeCell ref="H268:I268"/>
    <mergeCell ref="H269:I269"/>
    <mergeCell ref="H260:I260"/>
    <mergeCell ref="H261:I261"/>
    <mergeCell ref="H262:I262"/>
    <mergeCell ref="H263:I263"/>
    <mergeCell ref="H264:I264"/>
    <mergeCell ref="H255:I255"/>
    <mergeCell ref="H256:I256"/>
    <mergeCell ref="H257:I257"/>
    <mergeCell ref="H258:I258"/>
    <mergeCell ref="H259:I259"/>
    <mergeCell ref="H250:I250"/>
    <mergeCell ref="H251:I251"/>
    <mergeCell ref="H252:I252"/>
    <mergeCell ref="H253:I253"/>
    <mergeCell ref="H254:I254"/>
    <mergeCell ref="H245:I245"/>
    <mergeCell ref="H246:I246"/>
    <mergeCell ref="H247:I247"/>
    <mergeCell ref="H248:I248"/>
    <mergeCell ref="H249:I249"/>
    <mergeCell ref="H240:I240"/>
    <mergeCell ref="H241:I241"/>
    <mergeCell ref="H242:I242"/>
    <mergeCell ref="H243:I243"/>
    <mergeCell ref="H244:I244"/>
    <mergeCell ref="H235:I235"/>
    <mergeCell ref="H236:I236"/>
    <mergeCell ref="H237:I237"/>
    <mergeCell ref="H238:I238"/>
    <mergeCell ref="H239:I239"/>
    <mergeCell ref="H230:I230"/>
    <mergeCell ref="H231:I231"/>
    <mergeCell ref="H232:I232"/>
    <mergeCell ref="H233:I233"/>
    <mergeCell ref="H234:I234"/>
    <mergeCell ref="H225:I225"/>
    <mergeCell ref="H226:I226"/>
    <mergeCell ref="H227:I227"/>
    <mergeCell ref="H228:I228"/>
    <mergeCell ref="H229:I229"/>
    <mergeCell ref="H220:I220"/>
    <mergeCell ref="H221:I221"/>
    <mergeCell ref="H222:I222"/>
    <mergeCell ref="H223:I223"/>
    <mergeCell ref="H224:I224"/>
    <mergeCell ref="H215:I215"/>
    <mergeCell ref="H216:I216"/>
    <mergeCell ref="H217:I217"/>
    <mergeCell ref="H218:I218"/>
    <mergeCell ref="H219:I219"/>
    <mergeCell ref="H210:I210"/>
    <mergeCell ref="H211:I211"/>
    <mergeCell ref="H212:I212"/>
    <mergeCell ref="H213:I213"/>
    <mergeCell ref="H214:I214"/>
    <mergeCell ref="H205:I205"/>
    <mergeCell ref="H206:I206"/>
    <mergeCell ref="H207:I207"/>
    <mergeCell ref="H208:I208"/>
    <mergeCell ref="H209:I209"/>
    <mergeCell ref="H200:I200"/>
    <mergeCell ref="H201:I201"/>
    <mergeCell ref="H202:I202"/>
    <mergeCell ref="H203:I203"/>
    <mergeCell ref="H204:I204"/>
    <mergeCell ref="H195:I195"/>
    <mergeCell ref="H196:I196"/>
    <mergeCell ref="H197:I197"/>
    <mergeCell ref="H198:I198"/>
    <mergeCell ref="H199:I199"/>
    <mergeCell ref="H190:I190"/>
    <mergeCell ref="H191:I191"/>
    <mergeCell ref="H192:I192"/>
    <mergeCell ref="H193:I193"/>
    <mergeCell ref="H194:I194"/>
    <mergeCell ref="H185:I185"/>
    <mergeCell ref="H186:I186"/>
    <mergeCell ref="H187:I187"/>
    <mergeCell ref="H188:I188"/>
    <mergeCell ref="H189:I189"/>
    <mergeCell ref="H180:I180"/>
    <mergeCell ref="H181:I181"/>
    <mergeCell ref="H182:I182"/>
    <mergeCell ref="H183:I183"/>
    <mergeCell ref="H184:I184"/>
    <mergeCell ref="H175:I175"/>
    <mergeCell ref="H176:I176"/>
    <mergeCell ref="H177:I177"/>
    <mergeCell ref="H178:I178"/>
    <mergeCell ref="H179:I179"/>
    <mergeCell ref="H170:I170"/>
    <mergeCell ref="H171:I171"/>
    <mergeCell ref="H172:I172"/>
    <mergeCell ref="H173:I173"/>
    <mergeCell ref="H174:I174"/>
    <mergeCell ref="H165:I165"/>
    <mergeCell ref="H166:I166"/>
    <mergeCell ref="H167:I167"/>
    <mergeCell ref="H168:I168"/>
    <mergeCell ref="H169:I169"/>
    <mergeCell ref="H160:I160"/>
    <mergeCell ref="H161:I161"/>
    <mergeCell ref="H162:I162"/>
    <mergeCell ref="H163:I163"/>
    <mergeCell ref="H164:I164"/>
    <mergeCell ref="H155:I155"/>
    <mergeCell ref="H156:I156"/>
    <mergeCell ref="H157:I157"/>
    <mergeCell ref="H158:I158"/>
    <mergeCell ref="H159:I159"/>
    <mergeCell ref="H150:I150"/>
    <mergeCell ref="H151:I151"/>
    <mergeCell ref="H152:I152"/>
    <mergeCell ref="H153:I153"/>
    <mergeCell ref="H154:I154"/>
    <mergeCell ref="H145:I145"/>
    <mergeCell ref="H146:I146"/>
    <mergeCell ref="H147:I147"/>
    <mergeCell ref="H148:I148"/>
    <mergeCell ref="H149:I149"/>
    <mergeCell ref="H140:I140"/>
    <mergeCell ref="H141:I141"/>
    <mergeCell ref="H142:I142"/>
    <mergeCell ref="H143:I143"/>
    <mergeCell ref="H144:I144"/>
    <mergeCell ref="H135:I135"/>
    <mergeCell ref="H136:I136"/>
    <mergeCell ref="H137:I137"/>
    <mergeCell ref="H138:I138"/>
    <mergeCell ref="H139:I139"/>
    <mergeCell ref="H130:I130"/>
    <mergeCell ref="H131:I131"/>
    <mergeCell ref="H132:I132"/>
    <mergeCell ref="H133:I133"/>
    <mergeCell ref="H134:I134"/>
    <mergeCell ref="H125:I125"/>
    <mergeCell ref="H126:I126"/>
    <mergeCell ref="H127:I127"/>
    <mergeCell ref="H128:I128"/>
    <mergeCell ref="H129:I129"/>
    <mergeCell ref="H120:I120"/>
    <mergeCell ref="H121:I121"/>
    <mergeCell ref="H122:I122"/>
    <mergeCell ref="H123:I123"/>
    <mergeCell ref="H124:I124"/>
    <mergeCell ref="H115:I115"/>
    <mergeCell ref="H116:I116"/>
    <mergeCell ref="H117:I117"/>
    <mergeCell ref="H118:I118"/>
    <mergeCell ref="H119:I119"/>
    <mergeCell ref="H110:I110"/>
    <mergeCell ref="H111:I111"/>
    <mergeCell ref="H112:I112"/>
    <mergeCell ref="H113:I113"/>
    <mergeCell ref="H114:I114"/>
    <mergeCell ref="H105:I105"/>
    <mergeCell ref="H106:I106"/>
    <mergeCell ref="H107:I107"/>
    <mergeCell ref="H108:I108"/>
    <mergeCell ref="H109:I109"/>
    <mergeCell ref="H100:I100"/>
    <mergeCell ref="H101:I101"/>
    <mergeCell ref="H102:I102"/>
    <mergeCell ref="H103:I103"/>
    <mergeCell ref="H104:I104"/>
    <mergeCell ref="H95:I95"/>
    <mergeCell ref="H96:I96"/>
    <mergeCell ref="H97:I97"/>
    <mergeCell ref="H98:I98"/>
    <mergeCell ref="H99:I99"/>
    <mergeCell ref="H90:I90"/>
    <mergeCell ref="H91:I91"/>
    <mergeCell ref="H92:I92"/>
    <mergeCell ref="H93:I93"/>
    <mergeCell ref="H94:I94"/>
    <mergeCell ref="H85:I85"/>
    <mergeCell ref="H86:I86"/>
    <mergeCell ref="H87:I87"/>
    <mergeCell ref="H88:I88"/>
    <mergeCell ref="H89:I89"/>
    <mergeCell ref="H80:I80"/>
    <mergeCell ref="H81:I81"/>
    <mergeCell ref="H82:I82"/>
    <mergeCell ref="H83:I83"/>
    <mergeCell ref="H84:I84"/>
    <mergeCell ref="H75:I75"/>
    <mergeCell ref="H76:I76"/>
    <mergeCell ref="H77:I77"/>
    <mergeCell ref="H78:I78"/>
    <mergeCell ref="H79:I79"/>
    <mergeCell ref="H70:I70"/>
    <mergeCell ref="H71:I71"/>
    <mergeCell ref="H72:I72"/>
    <mergeCell ref="H73:I73"/>
    <mergeCell ref="H74:I74"/>
    <mergeCell ref="H65:I65"/>
    <mergeCell ref="H66:I66"/>
    <mergeCell ref="H67:I67"/>
    <mergeCell ref="H68:I68"/>
    <mergeCell ref="H69:I69"/>
    <mergeCell ref="H60:I60"/>
    <mergeCell ref="H61:I61"/>
    <mergeCell ref="H62:I62"/>
    <mergeCell ref="H63:I63"/>
    <mergeCell ref="H64:I64"/>
    <mergeCell ref="H55:I55"/>
    <mergeCell ref="H56:I56"/>
    <mergeCell ref="H57:I57"/>
    <mergeCell ref="H58:I58"/>
    <mergeCell ref="H59:I59"/>
    <mergeCell ref="H50:I50"/>
    <mergeCell ref="H51:I51"/>
    <mergeCell ref="H52:I52"/>
    <mergeCell ref="H53:I53"/>
    <mergeCell ref="H54:I54"/>
    <mergeCell ref="H45:I45"/>
    <mergeCell ref="H46:I46"/>
    <mergeCell ref="H47:I47"/>
    <mergeCell ref="H48:I48"/>
    <mergeCell ref="H49:I49"/>
    <mergeCell ref="H40:I40"/>
    <mergeCell ref="H41:I41"/>
    <mergeCell ref="H42:I42"/>
    <mergeCell ref="H43:I43"/>
    <mergeCell ref="H44:I44"/>
    <mergeCell ref="H35:I35"/>
    <mergeCell ref="H36:I36"/>
    <mergeCell ref="H37:I37"/>
    <mergeCell ref="H38:I38"/>
    <mergeCell ref="H39:I39"/>
    <mergeCell ref="H30:I30"/>
    <mergeCell ref="H31:I31"/>
    <mergeCell ref="H32:I32"/>
    <mergeCell ref="H33:I33"/>
    <mergeCell ref="H34:I34"/>
    <mergeCell ref="H25:I25"/>
    <mergeCell ref="H26:I26"/>
    <mergeCell ref="H27:I27"/>
    <mergeCell ref="H28:I28"/>
    <mergeCell ref="H29:I29"/>
    <mergeCell ref="L3:O3"/>
    <mergeCell ref="J7:K7"/>
    <mergeCell ref="J8:K8"/>
    <mergeCell ref="J6:K6"/>
    <mergeCell ref="D5:G5"/>
    <mergeCell ref="D6:G6"/>
    <mergeCell ref="L6:N6"/>
    <mergeCell ref="E20:H20"/>
    <mergeCell ref="H3:K3"/>
    <mergeCell ref="F13:F14"/>
    <mergeCell ref="E15:F15"/>
    <mergeCell ref="A1:C1"/>
    <mergeCell ref="M15:P17"/>
    <mergeCell ref="D7:G7"/>
    <mergeCell ref="D8:G8"/>
    <mergeCell ref="A19:C19"/>
    <mergeCell ref="M18:P19"/>
    <mergeCell ref="M11:P12"/>
    <mergeCell ref="M13:P14"/>
    <mergeCell ref="BD25:BE25"/>
    <mergeCell ref="J5:K5"/>
    <mergeCell ref="D24:D25"/>
    <mergeCell ref="O9:P9"/>
    <mergeCell ref="G17:J17"/>
    <mergeCell ref="E19:K19"/>
    <mergeCell ref="A18:L18"/>
    <mergeCell ref="A24:C24"/>
    <mergeCell ref="A22:C23"/>
    <mergeCell ref="A20:C20"/>
    <mergeCell ref="D9:K9"/>
    <mergeCell ref="I23:O23"/>
    <mergeCell ref="G13:L15"/>
    <mergeCell ref="E1:O1"/>
    <mergeCell ref="E2:O2"/>
    <mergeCell ref="E3:G3"/>
  </mergeCells>
  <dataValidations xWindow="895" yWindow="368" count="7">
    <dataValidation type="decimal" errorStyle="warning" allowBlank="1" showInputMessage="1" showErrorMessage="1" errorTitle="Enter a Numeric Value" sqref="E12:F12">
      <formula1>0.01</formula1>
      <formula2>99999999.99</formula2>
    </dataValidation>
    <dataValidation type="decimal" operator="greaterThanOrEqual" allowBlank="1" showErrorMessage="1" sqref="E14">
      <formula1>0</formula1>
    </dataValidation>
    <dataValidation allowBlank="1" showErrorMessage="1" sqref="D7 K20:L20 R5:R6"/>
    <dataValidation allowBlank="1" showErrorMessage="1" prompt="_x000a_" sqref="D5 O5"/>
    <dataValidation allowBlank="1" showErrorMessage="1" prompt="_x000a__x000a_" sqref="D6"/>
    <dataValidation allowBlank="1" showInputMessage="1" showErrorMessage="1" promptTitle="Borrower' Phone Number" prompt="Phone Number(s) for your borrower." sqref="Q7"/>
    <dataValidation type="list" allowBlank="1" showInputMessage="1" showErrorMessage="1" sqref="E15:F15">
      <formula1>$B$10:$B$11</formula1>
    </dataValidation>
  </dataValidations>
  <hyperlinks>
    <hyperlink ref="E3:G3" r:id="rId1" display="westcoastequity.com"/>
    <hyperlink ref="L3:O3" r:id="rId2" display="payhistory@westcoastequity.com"/>
  </hyperlinks>
  <pageMargins left="0.5" right="0.5" top="0.3" bottom="0.5" header="0.3" footer="0.3"/>
  <pageSetup scale="70" fitToHeight="0" orientation="landscape" r:id="rId3"/>
  <headerFooter>
    <oddFooter>Page &amp;P</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Pay History</vt:lpstr>
      <vt:lpstr>'Pay History'!Print_Area</vt:lpstr>
      <vt:lpstr>'Pay History'!Print_Titles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Work</cp:lastModifiedBy>
  <cp:lastPrinted>2014-01-02T23:39:48Z</cp:lastPrinted>
  <dcterms:created xsi:type="dcterms:W3CDTF">2012-11-18T05:13:18Z</dcterms:created>
  <dcterms:modified xsi:type="dcterms:W3CDTF">2014-03-17T23:09:02Z</dcterms:modified>
</cp:coreProperties>
</file>